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7"/>
  </bookViews>
  <sheets>
    <sheet name="Титулка" sheetId="1" r:id="rId1"/>
    <sheet name="бюджет" sheetId="2" state="hidden" r:id="rId2"/>
    <sheet name="план 19_20 (2)" sheetId="3" state="hidden" r:id="rId3"/>
    <sheet name=" 1 курс" sheetId="4" state="hidden" r:id="rId4"/>
    <sheet name="2 курс" sheetId="5" state="hidden" r:id="rId5"/>
    <sheet name="3 курс" sheetId="6" state="hidden" r:id="rId6"/>
    <sheet name="4 курс" sheetId="7" state="hidden" r:id="rId7"/>
    <sheet name="план" sheetId="8" r:id="rId8"/>
  </sheets>
  <definedNames>
    <definedName name="_xlnm.Print_Titles" localSheetId="3">' 1 курс'!$8:$8</definedName>
    <definedName name="_xlnm.Print_Titles" localSheetId="4">'2 курс'!$8:$8</definedName>
    <definedName name="_xlnm.Print_Titles" localSheetId="5">'3 курс'!$8:$8</definedName>
    <definedName name="_xlnm.Print_Titles" localSheetId="6">'4 курс'!$8:$8</definedName>
    <definedName name="_xlnm.Print_Titles" localSheetId="7">'план'!$8:$8</definedName>
    <definedName name="_xlnm.Print_Titles" localSheetId="2">'план 19_20 (2)'!$8:$8</definedName>
    <definedName name="_xlnm.Print_Area" localSheetId="3">' 1 курс'!$D$1:$AB$58</definedName>
    <definedName name="_xlnm.Print_Area" localSheetId="4">'2 курс'!$C$1:$AA$56</definedName>
    <definedName name="_xlnm.Print_Area" localSheetId="5">'3 курс'!$C$1:$AA$40</definedName>
    <definedName name="_xlnm.Print_Area" localSheetId="6">'4 курс'!$C$1:$AA$34</definedName>
    <definedName name="_xlnm.Print_Area" localSheetId="1">'бюджет'!$A$1:$J$21</definedName>
    <definedName name="_xlnm.Print_Area" localSheetId="7">'план'!$A$1:$Y$179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<sst xmlns="http://schemas.openxmlformats.org/spreadsheetml/2006/main" count="1696" uniqueCount="499">
  <si>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</si>
  <si>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</si>
  <si>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</si>
  <si>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</si>
  <si>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</si>
  <si>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</si>
  <si>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</si>
  <si>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</si>
  <si>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</si>
  <si>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</si>
  <si>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</si>
  <si>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</si>
  <si>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</si>
  <si>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</si>
  <si>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</si>
  <si>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</si>
  <si>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</si>
  <si>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</si>
  <si>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</si>
  <si>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</si>
  <si>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</si>
  <si>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</si>
  <si>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</si>
  <si>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</si>
  <si>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</si>
  <si>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</si>
  <si>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</si>
  <si>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</si>
  <si>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</si>
  <si>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</si>
  <si>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</si>
  <si>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</si>
  <si>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</si>
  <si>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</si>
  <si>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</si>
  <si>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</si>
  <si>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</si>
  <si>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</si>
  <si>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</si>
  <si>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</si>
  <si>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</si>
  <si>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</si>
  <si>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</si>
  <si>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</si>
  <si>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</si>
  <si>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</si>
  <si>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</si>
  <si>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</si>
  <si>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</si>
  <si>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</si>
  <si>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</si>
  <si>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</si>
  <si>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</si>
  <si>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</si>
  <si>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</si>
  <si>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</si>
  <si>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</si>
  <si>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</si>
  <si>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</si>
  <si>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</si>
  <si>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</si>
  <si>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</si>
  <si>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</si>
  <si>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</si>
  <si>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</si>
  <si>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</si>
  <si>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</si>
  <si>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</si>
  <si>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</si>
  <si>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</si>
  <si>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</si>
  <si>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</si>
  <si>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</si>
  <si>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</si>
  <si>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</si>
  <si>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</si>
  <si>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</si>
  <si>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</si>
  <si>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</si>
  <si>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</si>
  <si>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</si>
  <si>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</si>
  <si>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</si>
  <si>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</si>
  <si>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</si>
  <si>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</si>
  <si>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</si>
  <si>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</si>
  <si>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</si>
  <si>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</si>
  <si>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</si>
  <si>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</si>
  <si>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</si>
  <si>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</si>
  <si>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</si>
  <si>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</si>
  <si>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</si>
  <si>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</si>
  <si>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</si>
  <si>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</si>
  <si>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</si>
  <si>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</si>
  <si>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</si>
  <si>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</si>
  <si>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</si>
  <si>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</si>
  <si>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</si>
  <si>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Держ. атест.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</si>
  <si>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</si>
  <si>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</si>
  <si>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</si>
  <si>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</si>
  <si>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</si>
  <si>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</si>
  <si>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</si>
  <si>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</si>
  <si>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</si>
  <si>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</si>
  <si>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</si>
  <si>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</si>
  <si>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</si>
  <si>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</si>
  <si>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</si>
  <si>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</si>
  <si>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</si>
  <si>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</si>
  <si>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</si>
  <si>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</si>
  <si>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</si>
  <si>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</si>
  <si>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</si>
  <si>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</si>
  <si>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</si>
  <si>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</si>
  <si>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</si>
  <si>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</si>
  <si>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</si>
  <si>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</si>
  <si>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</si>
  <si>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</si>
  <si>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</si>
  <si>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</si>
  <si>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</si>
  <si>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</si>
  <si>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</si>
  <si>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</si>
  <si>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</si>
  <si>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</si>
  <si>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</si>
  <si>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</si>
  <si>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</si>
  <si>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</si>
  <si>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</si>
  <si>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</si>
  <si>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</si>
  <si>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</si>
  <si>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</si>
  <si>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</si>
  <si>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</si>
  <si>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</si>
  <si>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</si>
  <si>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</si>
  <si>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</si>
  <si>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</si>
  <si>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</si>
  <si>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</si>
  <si>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</si>
  <si>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</si>
  <si>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</si>
  <si>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</si>
  <si>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</si>
  <si>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</si>
  <si>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</si>
  <si>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</si>
  <si>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</si>
  <si>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</si>
  <si>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</si>
  <si>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</si>
  <si>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</si>
  <si>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</si>
  <si>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</si>
  <si>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</si>
  <si>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</si>
  <si>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</si>
  <si>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</si>
  <si>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</si>
  <si>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</si>
  <si>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</si>
  <si>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</si>
  <si>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</si>
  <si>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</si>
  <si>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</si>
  <si>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</si>
  <si>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</si>
  <si>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</si>
  <si>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</si>
  <si>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</si>
  <si>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</si>
  <si>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</si>
  <si>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</si>
  <si>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</si>
  <si>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</si>
  <si>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</si>
  <si>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</si>
  <si>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</si>
  <si>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</si>
  <si>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</si>
  <si>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</si>
  <si>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</si>
  <si>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</si>
  <si>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</si>
  <si>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</si>
  <si>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</si>
  <si>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</si>
  <si>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</si>
  <si>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</si>
  <si>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</si>
  <si>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</si>
  <si>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</si>
  <si>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</si>
  <si>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</si>
  <si>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</si>
  <si>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</si>
  <si>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</si>
  <si>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</si>
  <si>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</si>
  <si>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</si>
  <si>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</si>
  <si>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</si>
  <si>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</si>
  <si>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</si>
  <si>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</si>
  <si>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</si>
  <si>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</si>
  <si>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</si>
  <si>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</si>
  <si>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</si>
  <si>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</si>
  <si>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</si>
  <si>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</si>
  <si>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</si>
  <si>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</si>
  <si>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</si>
  <si>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</si>
  <si>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</si>
  <si>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</si>
  <si>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</si>
  <si>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</si>
  <si>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</si>
  <si>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</si>
  <si>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</si>
  <si>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</si>
  <si>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</si>
  <si>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</si>
  <si>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</si>
  <si>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</si>
  <si>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</si>
  <si>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Кваліфікація: баклавр з системного аналізу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</si>
  <si>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</si>
  <si>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</si>
  <si>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</si>
  <si>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</si>
  <si>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</si>
  <si>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</si>
  <si>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</si>
  <si>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</si>
  <si>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</si>
  <si>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</si>
  <si>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</si>
  <si>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</si>
  <si>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</si>
  <si>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</si>
  <si>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</si>
  <si>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</si>
  <si>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</si>
  <si>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</si>
  <si>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</si>
  <si>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</si>
  <si>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</si>
  <si>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</si>
  <si>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</si>
  <si>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</si>
  <si>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</si>
  <si>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</si>
  <si>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</si>
  <si>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</si>
  <si>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</si>
  <si>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</si>
  <si>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</si>
  <si>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</si>
  <si>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</si>
  <si>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</si>
  <si>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</si>
  <si>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</si>
  <si>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</si>
  <si>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</si>
  <si>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</si>
  <si>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</si>
  <si>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</si>
  <si>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</si>
  <si>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</si>
  <si>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</si>
  <si>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</si>
  <si>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</si>
  <si>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</si>
  <si>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</si>
  <si>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</si>
  <si>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</si>
  <si>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</si>
  <si>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</si>
  <si>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</si>
  <si>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</si>
  <si>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</si>
  <si>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</si>
  <si>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</si>
  <si>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</si>
  <si>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</si>
  <si>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</si>
  <si>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</si>
  <si>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</si>
  <si>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</si>
  <si>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</si>
  <si>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</si>
  <si>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</si>
  <si>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</si>
  <si>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</si>
  <si>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</si>
  <si>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</si>
  <si>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</si>
  <si>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</si>
  <si>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</si>
  <si>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</si>
  <si>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</si>
  <si>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</si>
  <si>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</si>
  <si>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</si>
  <si>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</si>
  <si>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</si>
  <si>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</si>
  <si>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</si>
  <si>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</si>
  <si>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</si>
  <si>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</si>
  <si>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</si>
  <si>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</si>
  <si>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</si>
  <si>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</si>
  <si>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</si>
  <si>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</si>
  <si>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</si>
  <si>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</si>
  <si>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</si>
  <si>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</si>
  <si>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</si>
  <si>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</si>
  <si>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</si>
  <si>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</si>
  <si>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</si>
  <si>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</si>
  <si>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</si>
  <si>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</si>
  <si>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</si>
  <si>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</si>
  <si>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</si>
  <si>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</si>
  <si>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</si>
  <si>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</si>
  <si>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</si>
  <si>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</si>
  <si>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</si>
  <si>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</si>
  <si>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</si>
  <si>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</si>
  <si>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</si>
  <si>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</si>
  <si>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</si>
  <si>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</si>
  <si>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</si>
  <si>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</si>
  <si>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</si>
  <si>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</si>
  <si>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</si>
  <si>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</si>
  <si>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</si>
  <si>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</si>
  <si>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 xml:space="preserve">V. План освітного процесу на 2020/2021 навчальний рік      </t>
  </si>
  <si>
    <t>№ 
за рік (унікальні найменування)</t>
  </si>
  <si>
    <t>№ 
за семестр</t>
  </si>
  <si>
    <t>код. кафедри</t>
  </si>
  <si>
    <t>1 семестр</t>
  </si>
  <si>
    <t>Вступ до освітнього  процесу</t>
  </si>
  <si>
    <t>Разом 1 семестр (без фізвиховання)</t>
  </si>
  <si>
    <t>Фізвиховання</t>
  </si>
  <si>
    <t>Разом 1 семестр (з фізвихованням)</t>
  </si>
  <si>
    <t>2а семестр</t>
  </si>
  <si>
    <t>Разом 2а семестр (без фізвиховання)</t>
  </si>
  <si>
    <t>Разом 2а семестр (з фізвихованням)</t>
  </si>
  <si>
    <t>2б семестр</t>
  </si>
  <si>
    <t>Разом 2б семестр (без фізвиховання)</t>
  </si>
  <si>
    <t>Разом 2б семестр (з фізвихованням)</t>
  </si>
  <si>
    <t>За рік</t>
  </si>
  <si>
    <t>Разом (без фізвиховання)</t>
  </si>
  <si>
    <t>Разом (з фізвихованням)</t>
  </si>
  <si>
    <t>Разом 3 семестр (без фізвиховання)</t>
  </si>
  <si>
    <t>Разом 3 семестр (з фізвихованням)</t>
  </si>
  <si>
    <t xml:space="preserve"> ДВВ соц-гум - початок у 4а сем</t>
  </si>
  <si>
    <t>Разом 4а семестр (без фізвиховання)</t>
  </si>
  <si>
    <t>Разом 4а семестр (з фізвихованням)</t>
  </si>
  <si>
    <t xml:space="preserve"> ДВВ соц-гум - закінчення у 4б сем</t>
  </si>
  <si>
    <t>Разом 4б семестр (без фізвиховання)</t>
  </si>
  <si>
    <t>Разом 4б семестр (з фізвихованням)</t>
  </si>
  <si>
    <t>5 семестр ДВВ соц-гум</t>
  </si>
  <si>
    <t>Економіка та бізнес  (вільн.вибір)</t>
  </si>
  <si>
    <t>Проектування інформаційних систем (вільн. Вибір)</t>
  </si>
  <si>
    <t xml:space="preserve">Разом 5 семестр </t>
  </si>
  <si>
    <t xml:space="preserve"> ДВВ соц-гум - початок у 6а сем</t>
  </si>
  <si>
    <t>Комп'ютерні мережі (вільний вибір)</t>
  </si>
  <si>
    <t>Проектування інформаційних систем (вільн. вибір)</t>
  </si>
  <si>
    <t>Технологія створення програмних продуктів (вільн. Вибір)</t>
  </si>
  <si>
    <t xml:space="preserve">6а семестр ДВВ проф ("актуарні розрахунки" або Web-технології та web-дизайн </t>
  </si>
  <si>
    <t xml:space="preserve">Разом 6а семестр </t>
  </si>
  <si>
    <t xml:space="preserve"> ДВВ соц-гум - закінчення у 6б сем</t>
  </si>
  <si>
    <t>6б семестр ДВВ проф. ("Інформаційні системи в економіці" або Web-технології та web-дизайн -2)</t>
  </si>
  <si>
    <t xml:space="preserve">Разом 6б семестр </t>
  </si>
  <si>
    <t>7 семестр ДВВ проф. (ІСТ у банк діяльн або Web-технології та web-дизайн-3</t>
  </si>
  <si>
    <t>Нейромережні технології (вільн вибір)</t>
  </si>
  <si>
    <t>8а семестр ДВВ проф. ( Технології захисту інформації або Моделювання економічної динаміки)</t>
  </si>
  <si>
    <t>Електронна комерцiя (вільн вибір)</t>
  </si>
  <si>
    <t>Основи наукових досліджень (вільн вибір)</t>
  </si>
  <si>
    <t>Управління IT-проектами (вілн вибір)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</si>
  <si>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</si>
  <si>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</si>
  <si>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</si>
  <si>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</si>
  <si>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</si>
  <si>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</si>
  <si>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</si>
  <si>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</si>
  <si>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</si>
  <si>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</si>
  <si>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</si>
  <si>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</si>
  <si>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</si>
  <si>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</si>
  <si>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</si>
  <si>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нужно сократить кол-во дисциплин до 16 - или путем их объединения, или  переброской между курсами</t>
  </si>
  <si>
    <t xml:space="preserve">V. План освітнього процесу на 2020/2021 навчальний рік      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</si>
  <si>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</si>
  <si>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</si>
  <si>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</si>
  <si>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</si>
  <si>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Теорія інформації</t>
  </si>
  <si>
    <t>Технологія створення програмних продуктів - курсова робота (вільн. Вибір) - закінчення у 6б сем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</si>
  <si>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</si>
  <si>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</si>
  <si>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</si>
  <si>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</si>
  <si>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</si>
  <si>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</si>
  <si>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</si>
  <si>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</si>
  <si>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</si>
  <si>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</si>
  <si>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</si>
  <si>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</si>
  <si>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</si>
  <si>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</si>
  <si>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</si>
  <si>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</si>
  <si>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</si>
  <si>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</si>
  <si>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</si>
  <si>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</si>
  <si>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</si>
  <si>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</si>
  <si>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</si>
  <si>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</si>
  <si>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</si>
  <si>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</si>
  <si>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</si>
  <si>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</si>
  <si>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</si>
  <si>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</si>
  <si>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</si>
  <si>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</si>
  <si>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</si>
  <si>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</si>
  <si>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</si>
  <si>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</si>
  <si>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</si>
  <si>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</si>
  <si>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</si>
  <si>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</si>
  <si>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</si>
  <si>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Вступ до освітнього процесу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</si>
  <si>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</si>
  <si>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проекту</t>
  </si>
  <si>
    <t>протокол №  8</t>
  </si>
  <si>
    <t>"28  " травня   2020    р.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</si>
</sst>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19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8" fontId="7" fillId="0" borderId="29" xfId="0" applyNumberFormat="1" applyFont="1" applyFill="1" applyBorder="1" applyAlignment="1" applyProtection="1">
      <alignment vertical="center"/>
      <protection/>
    </xf>
    <xf numFmtId="188" fontId="2" fillId="33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198" fontId="2" fillId="33" borderId="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61" xfId="0" applyNumberFormat="1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70" xfId="0" applyNumberFormat="1" applyFont="1" applyFill="1" applyBorder="1" applyAlignment="1">
      <alignment horizontal="left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39" fillId="0" borderId="29" xfId="55" applyNumberFormat="1" applyFont="1" applyFill="1" applyBorder="1" applyAlignment="1">
      <alignment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 applyProtection="1">
      <alignment horizontal="center" vertical="center" wrapText="1"/>
      <protection/>
    </xf>
    <xf numFmtId="190" fontId="2" fillId="34" borderId="92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1" fontId="2" fillId="34" borderId="6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190" fontId="2" fillId="34" borderId="60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29" xfId="0" applyNumberFormat="1" applyFont="1" applyFill="1" applyBorder="1" applyAlignment="1" applyProtection="1">
      <alignment vertical="center"/>
      <protection/>
    </xf>
    <xf numFmtId="188" fontId="5" fillId="34" borderId="29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>
      <alignment horizontal="center" vertical="center" wrapText="1"/>
    </xf>
    <xf numFmtId="1" fontId="2" fillId="34" borderId="29" xfId="0" applyNumberFormat="1" applyFont="1" applyFill="1" applyBorder="1" applyAlignment="1">
      <alignment horizontal="center" vertical="center" wrapText="1"/>
    </xf>
    <xf numFmtId="198" fontId="2" fillId="34" borderId="0" xfId="0" applyNumberFormat="1" applyFont="1" applyFill="1" applyBorder="1" applyAlignment="1" applyProtection="1">
      <alignment vertical="center"/>
      <protection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61" xfId="0" applyNumberFormat="1" applyFont="1" applyFill="1" applyBorder="1" applyAlignment="1">
      <alignment horizontal="center" vertical="center" wrapText="1"/>
    </xf>
    <xf numFmtId="189" fontId="6" fillId="34" borderId="11" xfId="0" applyNumberFormat="1" applyFont="1" applyFill="1" applyBorder="1" applyAlignment="1" applyProtection="1">
      <alignment horizontal="center" vertical="center"/>
      <protection/>
    </xf>
    <xf numFmtId="190" fontId="6" fillId="34" borderId="92" xfId="0" applyNumberFormat="1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>
      <alignment vertical="justify" wrapText="1"/>
    </xf>
    <xf numFmtId="0" fontId="2" fillId="34" borderId="2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190" fontId="2" fillId="34" borderId="52" xfId="0" applyNumberFormat="1" applyFont="1" applyFill="1" applyBorder="1" applyAlignment="1">
      <alignment horizontal="center" vertical="center" wrapText="1"/>
    </xf>
    <xf numFmtId="1" fontId="2" fillId="34" borderId="50" xfId="0" applyNumberFormat="1" applyFont="1" applyFill="1" applyBorder="1" applyAlignment="1">
      <alignment horizontal="center" vertical="center"/>
    </xf>
    <xf numFmtId="1" fontId="2" fillId="34" borderId="29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horizontal="center" vertical="center" wrapText="1"/>
    </xf>
    <xf numFmtId="189" fontId="8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>
      <alignment horizontal="center" vertical="center"/>
    </xf>
    <xf numFmtId="0" fontId="2" fillId="34" borderId="50" xfId="0" applyNumberFormat="1" applyFont="1" applyFill="1" applyBorder="1" applyAlignment="1">
      <alignment horizontal="center" vertical="center" wrapText="1"/>
    </xf>
    <xf numFmtId="188" fontId="7" fillId="34" borderId="0" xfId="0" applyNumberFormat="1" applyFont="1" applyFill="1" applyBorder="1" applyAlignment="1" applyProtection="1">
      <alignment vertical="center"/>
      <protection/>
    </xf>
    <xf numFmtId="49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 wrapText="1"/>
    </xf>
    <xf numFmtId="0" fontId="2" fillId="34" borderId="42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58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52" xfId="0" applyNumberFormat="1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188" fontId="36" fillId="34" borderId="29" xfId="0" applyNumberFormat="1" applyFont="1" applyFill="1" applyBorder="1" applyAlignment="1" applyProtection="1">
      <alignment vertical="center"/>
      <protection/>
    </xf>
    <xf numFmtId="189" fontId="37" fillId="34" borderId="0" xfId="0" applyNumberFormat="1" applyFont="1" applyFill="1" applyBorder="1" applyAlignment="1" applyProtection="1">
      <alignment horizontal="center" vertical="center"/>
      <protection/>
    </xf>
    <xf numFmtId="189" fontId="3" fillId="34" borderId="29" xfId="0" applyNumberFormat="1" applyFont="1" applyFill="1" applyBorder="1" applyAlignment="1" applyProtection="1">
      <alignment horizontal="center" vertical="center"/>
      <protection/>
    </xf>
    <xf numFmtId="188" fontId="36" fillId="34" borderId="0" xfId="0" applyNumberFormat="1" applyFont="1" applyFill="1" applyBorder="1" applyAlignment="1" applyProtection="1">
      <alignment vertical="center"/>
      <protection/>
    </xf>
    <xf numFmtId="0" fontId="5" fillId="34" borderId="58" xfId="0" applyFont="1" applyFill="1" applyBorder="1" applyAlignment="1">
      <alignment/>
    </xf>
    <xf numFmtId="49" fontId="2" fillId="34" borderId="29" xfId="0" applyNumberFormat="1" applyFont="1" applyFill="1" applyBorder="1" applyAlignment="1">
      <alignment vertical="center" wrapText="1"/>
    </xf>
    <xf numFmtId="0" fontId="2" fillId="34" borderId="43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191" fontId="2" fillId="34" borderId="0" xfId="0" applyNumberFormat="1" applyFont="1" applyFill="1" applyBorder="1" applyAlignment="1" applyProtection="1">
      <alignment vertical="center"/>
      <protection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19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29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vertical="center" wrapText="1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vertical="center" wrapText="1"/>
      <protection/>
    </xf>
    <xf numFmtId="0" fontId="8" fillId="0" borderId="43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97" fontId="2" fillId="0" borderId="43" xfId="55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49" fontId="35" fillId="0" borderId="43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vertical="center" wrapText="1"/>
      <protection/>
    </xf>
    <xf numFmtId="188" fontId="7" fillId="35" borderId="0" xfId="0" applyNumberFormat="1" applyFont="1" applyFill="1" applyBorder="1" applyAlignment="1" applyProtection="1">
      <alignment vertical="center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197" fontId="2" fillId="36" borderId="29" xfId="55" applyNumberFormat="1" applyFont="1" applyFill="1" applyBorder="1" applyAlignment="1" applyProtection="1">
      <alignment horizontal="center" vertical="center"/>
      <protection/>
    </xf>
    <xf numFmtId="0" fontId="2" fillId="36" borderId="29" xfId="55" applyFont="1" applyFill="1" applyBorder="1" applyAlignment="1">
      <alignment horizontal="center" vertical="center" wrapText="1"/>
      <protection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vertical="justify" wrapText="1"/>
    </xf>
    <xf numFmtId="0" fontId="2" fillId="34" borderId="70" xfId="0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107" xfId="0" applyFont="1" applyFill="1" applyBorder="1" applyAlignment="1">
      <alignment horizontal="center" vertical="center" wrapText="1"/>
    </xf>
    <xf numFmtId="0" fontId="2" fillId="34" borderId="98" xfId="0" applyFont="1" applyFill="1" applyBorder="1" applyAlignment="1">
      <alignment horizontal="center" vertical="center" wrapText="1"/>
    </xf>
    <xf numFmtId="0" fontId="2" fillId="34" borderId="100" xfId="0" applyFont="1" applyFill="1" applyBorder="1" applyAlignment="1">
      <alignment horizontal="center" vertical="center" wrapText="1"/>
    </xf>
    <xf numFmtId="0" fontId="2" fillId="34" borderId="99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2" fillId="34" borderId="100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vertical="justify" wrapText="1"/>
    </xf>
    <xf numFmtId="0" fontId="2" fillId="35" borderId="29" xfId="0" applyFont="1" applyFill="1" applyBorder="1" applyAlignment="1">
      <alignment horizontal="center" vertical="center" wrapText="1"/>
    </xf>
    <xf numFmtId="189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52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40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2" fillId="36" borderId="52" xfId="0" applyFont="1" applyFill="1" applyBorder="1" applyAlignment="1">
      <alignment horizontal="center" vertical="center" wrapText="1"/>
    </xf>
    <xf numFmtId="0" fontId="2" fillId="34" borderId="125" xfId="0" applyFont="1" applyFill="1" applyBorder="1" applyAlignment="1">
      <alignment horizontal="center" vertical="center" wrapText="1"/>
    </xf>
    <xf numFmtId="0" fontId="2" fillId="34" borderId="119" xfId="0" applyFont="1" applyFill="1" applyBorder="1" applyAlignment="1">
      <alignment horizontal="left" vertical="center" wrapText="1"/>
    </xf>
    <xf numFmtId="2" fontId="2" fillId="34" borderId="119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>
      <alignment horizontal="center" vertical="center" wrapText="1"/>
    </xf>
    <xf numFmtId="0" fontId="2" fillId="34" borderId="54" xfId="0" applyNumberFormat="1" applyFont="1" applyFill="1" applyBorder="1" applyAlignment="1" applyProtection="1">
      <alignment horizontal="center" vertical="center"/>
      <protection/>
    </xf>
    <xf numFmtId="0" fontId="2" fillId="34" borderId="54" xfId="0" applyFont="1" applyFill="1" applyBorder="1" applyAlignment="1">
      <alignment horizontal="center" vertical="center" wrapText="1"/>
    </xf>
    <xf numFmtId="0" fontId="2" fillId="34" borderId="11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126" xfId="0" applyFont="1" applyFill="1" applyBorder="1" applyAlignment="1">
      <alignment horizontal="center" vertical="center" wrapText="1"/>
    </xf>
    <xf numFmtId="0" fontId="6" fillId="34" borderId="119" xfId="0" applyFont="1" applyFill="1" applyBorder="1" applyAlignment="1">
      <alignment horizontal="center" vertical="center" wrapText="1"/>
    </xf>
    <xf numFmtId="1" fontId="2" fillId="34" borderId="119" xfId="0" applyNumberFormat="1" applyFont="1" applyFill="1" applyBorder="1" applyAlignment="1">
      <alignment horizontal="center" vertical="center" wrapText="1"/>
    </xf>
    <xf numFmtId="1" fontId="6" fillId="34" borderId="119" xfId="0" applyNumberFormat="1" applyFont="1" applyFill="1" applyBorder="1" applyAlignment="1">
      <alignment horizontal="center" vertical="center" wrapText="1"/>
    </xf>
    <xf numFmtId="0" fontId="6" fillId="34" borderId="12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vertical="justify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39" xfId="0" applyNumberFormat="1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 applyProtection="1">
      <alignment horizontal="center" vertical="center"/>
      <protection/>
    </xf>
    <xf numFmtId="49" fontId="32" fillId="36" borderId="29" xfId="0" applyNumberFormat="1" applyFont="1" applyFill="1" applyBorder="1" applyAlignment="1">
      <alignment vertical="center" wrapText="1"/>
    </xf>
    <xf numFmtId="0" fontId="2" fillId="36" borderId="29" xfId="0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193" fontId="2" fillId="36" borderId="36" xfId="0" applyNumberFormat="1" applyFont="1" applyFill="1" applyBorder="1" applyAlignment="1" applyProtection="1">
      <alignment horizontal="center" vertical="center" wrapText="1"/>
      <protection/>
    </xf>
    <xf numFmtId="190" fontId="2" fillId="36" borderId="52" xfId="0" applyNumberFormat="1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188" fontId="2" fillId="36" borderId="0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3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36" fillId="35" borderId="29" xfId="0" applyFont="1" applyFill="1" applyBorder="1" applyAlignment="1">
      <alignment horizontal="center" vertical="center" wrapText="1"/>
    </xf>
    <xf numFmtId="0" fontId="2" fillId="35" borderId="95" xfId="0" applyFont="1" applyFill="1" applyBorder="1" applyAlignment="1">
      <alignment vertical="justify" wrapText="1"/>
    </xf>
    <xf numFmtId="49" fontId="2" fillId="35" borderId="96" xfId="0" applyNumberFormat="1" applyFont="1" applyFill="1" applyBorder="1" applyAlignment="1">
      <alignment vertical="center" wrapText="1"/>
    </xf>
    <xf numFmtId="197" fontId="2" fillId="0" borderId="29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107" xfId="0" applyFont="1" applyFill="1" applyBorder="1" applyAlignment="1">
      <alignment vertical="justify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6" fillId="0" borderId="50" xfId="55" applyNumberFormat="1" applyFont="1" applyFill="1" applyBorder="1" applyAlignment="1">
      <alignment vertical="center" wrapText="1"/>
      <protection/>
    </xf>
    <xf numFmtId="190" fontId="6" fillId="37" borderId="29" xfId="55" applyNumberFormat="1" applyFont="1" applyFill="1" applyBorder="1" applyAlignment="1" applyProtection="1">
      <alignment horizontal="center" vertical="center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0" fontId="2" fillId="37" borderId="10" xfId="0" applyNumberFormat="1" applyFont="1" applyFill="1" applyBorder="1" applyAlignment="1">
      <alignment horizontal="center" vertical="center" wrapText="1"/>
    </xf>
    <xf numFmtId="190" fontId="2" fillId="37" borderId="147" xfId="0" applyNumberFormat="1" applyFont="1" applyFill="1" applyBorder="1" applyAlignment="1" applyProtection="1">
      <alignment horizontal="center" vertical="center"/>
      <protection/>
    </xf>
    <xf numFmtId="0" fontId="2" fillId="37" borderId="29" xfId="55" applyNumberFormat="1" applyFont="1" applyFill="1" applyBorder="1" applyAlignment="1">
      <alignment horizontal="center" vertical="center" wrapText="1"/>
      <protection/>
    </xf>
    <xf numFmtId="190" fontId="2" fillId="37" borderId="148" xfId="0" applyNumberFormat="1" applyFont="1" applyFill="1" applyBorder="1" applyAlignment="1" applyProtection="1">
      <alignment horizontal="center" vertical="center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49" fontId="5" fillId="37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193" fontId="7" fillId="0" borderId="39" xfId="55" applyNumberFormat="1" applyFont="1" applyFill="1" applyBorder="1" applyAlignment="1" applyProtection="1">
      <alignment horizontal="center" vertical="center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149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9" fillId="0" borderId="152" xfId="56" applyFont="1" applyFill="1" applyBorder="1" applyAlignment="1">
      <alignment horizontal="center" vertical="center" wrapText="1"/>
      <protection/>
    </xf>
    <xf numFmtId="0" fontId="11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51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2" fillId="0" borderId="150" xfId="56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0" fillId="0" borderId="152" xfId="56" applyFont="1" applyFill="1" applyBorder="1" applyAlignment="1">
      <alignment horizontal="center" vertical="center" wrapText="1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49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49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1" fillId="0" borderId="150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11" fillId="0" borderId="153" xfId="56" applyFont="1" applyFill="1" applyBorder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0" fontId="19" fillId="0" borderId="155" xfId="56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49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57" xfId="0" applyFill="1" applyBorder="1" applyAlignment="1">
      <alignment horizontal="center" vertical="center" wrapText="1"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49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49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49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19" fillId="0" borderId="15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49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3" xfId="56" applyFont="1" applyFill="1" applyBorder="1" applyAlignment="1">
      <alignment horizontal="center" vertical="center" wrapText="1"/>
      <protection/>
    </xf>
    <xf numFmtId="0" fontId="10" fillId="0" borderId="154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1" fillId="0" borderId="159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3" fillId="0" borderId="160" xfId="0" applyFont="1" applyFill="1" applyBorder="1" applyAlignment="1">
      <alignment horizontal="center" wrapText="1"/>
    </xf>
    <xf numFmtId="0" fontId="0" fillId="0" borderId="160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5" fillId="0" borderId="0" xfId="56" applyFont="1" applyFill="1" applyBorder="1" applyAlignment="1">
      <alignment horizontal="center"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62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60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4" fillId="0" borderId="163" xfId="0" applyNumberFormat="1" applyFont="1" applyFill="1" applyBorder="1" applyAlignment="1" applyProtection="1">
      <alignment horizontal="center" vertical="center"/>
      <protection/>
    </xf>
    <xf numFmtId="188" fontId="4" fillId="0" borderId="164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5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6" xfId="0" applyNumberFormat="1" applyFont="1" applyFill="1" applyBorder="1" applyAlignment="1" applyProtection="1">
      <alignment horizontal="center" vertical="center" wrapText="1"/>
      <protection/>
    </xf>
    <xf numFmtId="0" fontId="5" fillId="0" borderId="164" xfId="0" applyNumberFormat="1" applyFont="1" applyFill="1" applyBorder="1" applyAlignment="1" applyProtection="1">
      <alignment horizontal="center" vertical="center" wrapText="1"/>
      <protection/>
    </xf>
    <xf numFmtId="0" fontId="0" fillId="0" borderId="164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center" vertical="center" wrapText="1"/>
      <protection/>
    </xf>
    <xf numFmtId="0" fontId="0" fillId="0" borderId="16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9" xfId="0" applyNumberFormat="1" applyFont="1" applyFill="1" applyBorder="1" applyAlignment="1" applyProtection="1">
      <alignment horizontal="center" vertical="center" wrapText="1"/>
      <protection/>
    </xf>
    <xf numFmtId="188" fontId="2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49" fontId="6" fillId="0" borderId="172" xfId="0" applyNumberFormat="1" applyFont="1" applyFill="1" applyBorder="1" applyAlignment="1" applyProtection="1">
      <alignment horizontal="center" vertical="center"/>
      <protection/>
    </xf>
    <xf numFmtId="49" fontId="6" fillId="0" borderId="173" xfId="0" applyNumberFormat="1" applyFont="1" applyFill="1" applyBorder="1" applyAlignment="1" applyProtection="1">
      <alignment horizontal="center" vertical="center"/>
      <protection/>
    </xf>
    <xf numFmtId="49" fontId="6" fillId="0" borderId="172" xfId="0" applyNumberFormat="1" applyFont="1" applyFill="1" applyBorder="1" applyAlignment="1" applyProtection="1">
      <alignment horizontal="center" vertical="center" wrapText="1"/>
      <protection/>
    </xf>
    <xf numFmtId="49" fontId="6" fillId="0" borderId="173" xfId="0" applyNumberFormat="1" applyFont="1" applyFill="1" applyBorder="1" applyAlignment="1" applyProtection="1">
      <alignment horizontal="center" vertical="center" wrapText="1"/>
      <protection/>
    </xf>
    <xf numFmtId="49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188" fontId="2" fillId="0" borderId="175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76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72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188" fontId="2" fillId="0" borderId="177" xfId="0" applyNumberFormat="1" applyFont="1" applyFill="1" applyBorder="1" applyAlignment="1" applyProtection="1">
      <alignment horizontal="center" vertical="center"/>
      <protection/>
    </xf>
    <xf numFmtId="188" fontId="2" fillId="0" borderId="151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0" fontId="0" fillId="0" borderId="15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6" fillId="0" borderId="178" xfId="0" applyNumberFormat="1" applyFont="1" applyFill="1" applyBorder="1" applyAlignment="1" applyProtection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49" fontId="6" fillId="0" borderId="174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188" fontId="6" fillId="0" borderId="172" xfId="0" applyNumberFormat="1" applyFont="1" applyFill="1" applyBorder="1" applyAlignment="1" applyProtection="1">
      <alignment horizontal="center" vertical="center"/>
      <protection/>
    </xf>
    <xf numFmtId="188" fontId="6" fillId="0" borderId="173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72" xfId="0" applyNumberFormat="1" applyFont="1" applyFill="1" applyBorder="1" applyAlignment="1" applyProtection="1">
      <alignment horizontal="center" vertical="center"/>
      <protection/>
    </xf>
    <xf numFmtId="189" fontId="6" fillId="0" borderId="173" xfId="0" applyNumberFormat="1" applyFont="1" applyFill="1" applyBorder="1" applyAlignment="1" applyProtection="1">
      <alignment horizontal="center" vertical="center"/>
      <protection/>
    </xf>
    <xf numFmtId="189" fontId="6" fillId="0" borderId="164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8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2" xfId="0" applyFont="1" applyFill="1" applyBorder="1" applyAlignment="1">
      <alignment horizontal="center" vertical="center" wrapText="1"/>
    </xf>
    <xf numFmtId="0" fontId="6" fillId="0" borderId="183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56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156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49" fontId="2" fillId="34" borderId="73" xfId="0" applyNumberFormat="1" applyFont="1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49" fontId="6" fillId="0" borderId="163" xfId="0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49" fontId="6" fillId="0" borderId="184" xfId="0" applyNumberFormat="1" applyFont="1" applyFill="1" applyBorder="1" applyAlignment="1">
      <alignment horizontal="center" vertical="center" wrapText="1"/>
    </xf>
    <xf numFmtId="49" fontId="6" fillId="0" borderId="185" xfId="0" applyNumberFormat="1" applyFont="1" applyFill="1" applyBorder="1" applyAlignment="1">
      <alignment horizontal="center" vertical="center" wrapText="1"/>
    </xf>
    <xf numFmtId="49" fontId="6" fillId="0" borderId="186" xfId="0" applyNumberFormat="1" applyFont="1" applyFill="1" applyBorder="1" applyAlignment="1">
      <alignment horizontal="center" vertical="center" wrapText="1"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190" fontId="2" fillId="0" borderId="185" xfId="0" applyNumberFormat="1" applyFont="1" applyFill="1" applyBorder="1" applyAlignment="1" applyProtection="1">
      <alignment horizontal="center" vertical="center" wrapText="1"/>
      <protection/>
    </xf>
    <xf numFmtId="0" fontId="0" fillId="0" borderId="185" xfId="0" applyFont="1" applyFill="1" applyBorder="1" applyAlignment="1">
      <alignment horizontal="center" vertical="center" wrapText="1"/>
    </xf>
    <xf numFmtId="49" fontId="6" fillId="0" borderId="156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right" vertical="center"/>
    </xf>
    <xf numFmtId="193" fontId="5" fillId="0" borderId="29" xfId="55" applyNumberFormat="1" applyFont="1" applyFill="1" applyBorder="1" applyAlignment="1" applyProtection="1">
      <alignment horizontal="center" vertical="center" wrapText="1"/>
      <protection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88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90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B17" sqref="B17:BB17"/>
    </sheetView>
  </sheetViews>
  <sheetFormatPr defaultColWidth="3.25390625" defaultRowHeight="12.75"/>
  <cols>
    <col min="1" max="1" width="3.25390625" style="785" customWidth="1"/>
    <col min="2" max="2" width="5.00390625" style="785" customWidth="1"/>
    <col min="3" max="3" width="5.125" style="785" customWidth="1"/>
    <col min="4" max="4" width="5.25390625" style="785" customWidth="1"/>
    <col min="5" max="6" width="4.25390625" style="785" customWidth="1"/>
    <col min="7" max="7" width="4.375" style="785" customWidth="1"/>
    <col min="8" max="8" width="4.625" style="785" customWidth="1"/>
    <col min="9" max="9" width="4.375" style="785" customWidth="1"/>
    <col min="10" max="10" width="3.75390625" style="785" customWidth="1"/>
    <col min="11" max="11" width="4.125" style="785" customWidth="1"/>
    <col min="12" max="13" width="4.75390625" style="785" customWidth="1"/>
    <col min="14" max="14" width="4.00390625" style="785" customWidth="1"/>
    <col min="15" max="16" width="5.75390625" style="785" customWidth="1"/>
    <col min="17" max="17" width="7.875" style="785" customWidth="1"/>
    <col min="18" max="19" width="4.00390625" style="785" customWidth="1"/>
    <col min="20" max="21" width="3.875" style="785" customWidth="1"/>
    <col min="22" max="22" width="4.25390625" style="785" customWidth="1"/>
    <col min="23" max="23" width="3.875" style="785" customWidth="1"/>
    <col min="24" max="24" width="4.625" style="785" customWidth="1"/>
    <col min="25" max="26" width="3.875" style="785" customWidth="1"/>
    <col min="27" max="27" width="5.00390625" style="785" customWidth="1"/>
    <col min="28" max="28" width="5.375" style="785" customWidth="1"/>
    <col min="29" max="29" width="6.00390625" style="785" customWidth="1"/>
    <col min="30" max="30" width="5.25390625" style="785" customWidth="1"/>
    <col min="31" max="31" width="5.625" style="785" customWidth="1"/>
    <col min="32" max="32" width="5.75390625" style="785" customWidth="1"/>
    <col min="33" max="33" width="5.625" style="785" customWidth="1"/>
    <col min="34" max="34" width="5.875" style="785" customWidth="1"/>
    <col min="35" max="35" width="6.125" style="785" customWidth="1"/>
    <col min="36" max="36" width="4.25390625" style="785" customWidth="1"/>
    <col min="37" max="37" width="6.625" style="785" customWidth="1"/>
    <col min="38" max="38" width="7.25390625" style="785" customWidth="1"/>
    <col min="39" max="39" width="6.75390625" style="785" customWidth="1"/>
    <col min="40" max="40" width="5.75390625" style="785" customWidth="1"/>
    <col min="41" max="41" width="5.00390625" style="785" customWidth="1"/>
    <col min="42" max="42" width="5.75390625" style="785" customWidth="1"/>
    <col min="43" max="43" width="5.125" style="785" customWidth="1"/>
    <col min="44" max="44" width="4.625" style="785" customWidth="1"/>
    <col min="45" max="45" width="5.125" style="785" customWidth="1"/>
    <col min="46" max="46" width="4.625" style="785" customWidth="1"/>
    <col min="47" max="48" width="4.875" style="785" customWidth="1"/>
    <col min="49" max="49" width="4.375" style="785" customWidth="1"/>
    <col min="50" max="50" width="4.875" style="785" customWidth="1"/>
    <col min="51" max="51" width="5.00390625" style="785" customWidth="1"/>
    <col min="52" max="53" width="4.25390625" style="785" customWidth="1"/>
    <col min="54" max="54" width="4.00390625" style="785" customWidth="1"/>
    <col min="55" max="16384" width="3.25390625" style="785" customWidth="1"/>
  </cols>
  <sheetData>
    <row r="1" ht="43.5" customHeight="1"/>
    <row r="2" spans="2:54" ht="30"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6" t="s">
        <v>70</v>
      </c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  <c r="AK2" s="966"/>
      <c r="AL2" s="966"/>
      <c r="AM2" s="966"/>
      <c r="AN2" s="966"/>
      <c r="AO2" s="966"/>
      <c r="AP2" s="963"/>
      <c r="AQ2" s="963"/>
      <c r="AR2" s="963"/>
      <c r="AS2" s="963"/>
      <c r="AT2" s="963"/>
      <c r="AU2" s="963"/>
      <c r="AV2" s="963"/>
      <c r="AW2" s="963"/>
      <c r="AX2" s="963"/>
      <c r="AY2" s="963"/>
      <c r="AZ2" s="963"/>
      <c r="BA2" s="963"/>
      <c r="BB2" s="963"/>
    </row>
    <row r="3" spans="2:54" ht="20.25" customHeight="1">
      <c r="B3" s="961" t="s">
        <v>258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963"/>
      <c r="AQ3" s="963"/>
      <c r="AR3" s="963"/>
      <c r="AS3" s="963"/>
      <c r="AT3" s="963"/>
      <c r="AU3" s="963"/>
      <c r="AV3" s="963"/>
      <c r="AW3" s="963"/>
      <c r="AX3" s="963"/>
      <c r="AY3" s="963"/>
      <c r="AZ3" s="963"/>
      <c r="BA3" s="963"/>
      <c r="BB3" s="963"/>
    </row>
    <row r="4" spans="2:54" ht="30.75">
      <c r="B4" s="961" t="s">
        <v>259</v>
      </c>
      <c r="C4" s="961"/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4" t="s">
        <v>1</v>
      </c>
      <c r="R4" s="964"/>
      <c r="S4" s="964"/>
      <c r="T4" s="964"/>
      <c r="U4" s="964"/>
      <c r="V4" s="964"/>
      <c r="W4" s="964"/>
      <c r="X4" s="964"/>
      <c r="Y4" s="964"/>
      <c r="Z4" s="964"/>
      <c r="AA4" s="964"/>
      <c r="AB4" s="964"/>
      <c r="AC4" s="964"/>
      <c r="AD4" s="964"/>
      <c r="AE4" s="964"/>
      <c r="AF4" s="964"/>
      <c r="AG4" s="964"/>
      <c r="AH4" s="964"/>
      <c r="AI4" s="964"/>
      <c r="AJ4" s="964"/>
      <c r="AK4" s="964"/>
      <c r="AL4" s="964"/>
      <c r="AM4" s="964"/>
      <c r="AN4" s="964"/>
      <c r="AO4" s="964"/>
      <c r="AP4" s="963"/>
      <c r="AQ4" s="963"/>
      <c r="AR4" s="963"/>
      <c r="AS4" s="963"/>
      <c r="AT4" s="963"/>
      <c r="AU4" s="963"/>
      <c r="AV4" s="963"/>
      <c r="AW4" s="963"/>
      <c r="AX4" s="963"/>
      <c r="AY4" s="963"/>
      <c r="AZ4" s="963"/>
      <c r="BA4" s="963"/>
      <c r="BB4" s="963"/>
    </row>
    <row r="5" spans="2:54" ht="26.25" customHeight="1">
      <c r="B5" s="961" t="s">
        <v>497</v>
      </c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946" t="s">
        <v>257</v>
      </c>
      <c r="AP5" s="962"/>
      <c r="AQ5" s="962"/>
      <c r="AR5" s="962"/>
      <c r="AS5" s="962"/>
      <c r="AT5" s="962"/>
      <c r="AU5" s="962"/>
      <c r="AV5" s="962"/>
      <c r="AW5" s="962"/>
      <c r="AX5" s="962"/>
      <c r="AY5" s="962"/>
      <c r="AZ5" s="962"/>
      <c r="BA5" s="962"/>
      <c r="BB5" s="962"/>
    </row>
    <row r="6" spans="2:54" s="790" customFormat="1" ht="27.75">
      <c r="B6" s="965" t="s">
        <v>498</v>
      </c>
      <c r="C6" s="961"/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1"/>
      <c r="P6" s="961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962"/>
      <c r="AP6" s="962"/>
      <c r="AQ6" s="962"/>
      <c r="AR6" s="962"/>
      <c r="AS6" s="962"/>
      <c r="AT6" s="962"/>
      <c r="AU6" s="962"/>
      <c r="AV6" s="962"/>
      <c r="AW6" s="962"/>
      <c r="AX6" s="962"/>
      <c r="AY6" s="962"/>
      <c r="AZ6" s="962"/>
      <c r="BA6" s="962"/>
      <c r="BB6" s="962"/>
    </row>
    <row r="7" spans="2:54" s="790" customFormat="1" ht="22.5" customHeight="1"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945"/>
      <c r="R7" s="945"/>
      <c r="S7" s="945"/>
      <c r="T7" s="945"/>
      <c r="U7" s="945"/>
      <c r="V7" s="945"/>
      <c r="W7" s="945"/>
      <c r="X7" s="945"/>
      <c r="Y7" s="945"/>
      <c r="Z7" s="945"/>
      <c r="AA7" s="945"/>
      <c r="AB7" s="945"/>
      <c r="AC7" s="945"/>
      <c r="AD7" s="945"/>
      <c r="AE7" s="945"/>
      <c r="AF7" s="945"/>
      <c r="AG7" s="945"/>
      <c r="AH7" s="945"/>
      <c r="AI7" s="945"/>
      <c r="AJ7" s="945"/>
      <c r="AK7" s="945"/>
      <c r="AL7" s="945"/>
      <c r="AM7" s="945"/>
      <c r="AN7" s="945"/>
      <c r="AO7" s="945"/>
      <c r="AP7" s="944"/>
      <c r="AQ7" s="944"/>
      <c r="AR7" s="944"/>
      <c r="AS7" s="944"/>
      <c r="AT7" s="944"/>
      <c r="AU7" s="944"/>
      <c r="AV7" s="944"/>
      <c r="AW7" s="944"/>
      <c r="AX7" s="944"/>
      <c r="AY7" s="944"/>
      <c r="AZ7" s="944"/>
      <c r="BA7" s="944"/>
      <c r="BB7" s="944"/>
    </row>
    <row r="8" spans="2:54" s="790" customFormat="1" ht="27" customHeight="1">
      <c r="B8" s="961" t="s">
        <v>0</v>
      </c>
      <c r="C8" s="961"/>
      <c r="D8" s="961"/>
      <c r="E8" s="961"/>
      <c r="F8" s="961"/>
      <c r="G8" s="961"/>
      <c r="H8" s="961"/>
      <c r="I8" s="961"/>
      <c r="J8" s="961"/>
      <c r="K8" s="961"/>
      <c r="L8" s="961"/>
      <c r="M8" s="961"/>
      <c r="N8" s="961"/>
      <c r="O8" s="961"/>
      <c r="P8" s="961"/>
      <c r="Q8" s="942" t="s">
        <v>2</v>
      </c>
      <c r="R8" s="943"/>
      <c r="S8" s="943"/>
      <c r="T8" s="943"/>
      <c r="U8" s="943"/>
      <c r="V8" s="943"/>
      <c r="W8" s="943"/>
      <c r="X8" s="943"/>
      <c r="Y8" s="943"/>
      <c r="Z8" s="943"/>
      <c r="AA8" s="943"/>
      <c r="AB8" s="943"/>
      <c r="AC8" s="943"/>
      <c r="AD8" s="943"/>
      <c r="AE8" s="943"/>
      <c r="AF8" s="943"/>
      <c r="AG8" s="943"/>
      <c r="AH8" s="943"/>
      <c r="AI8" s="943"/>
      <c r="AJ8" s="943"/>
      <c r="AK8" s="943"/>
      <c r="AL8" s="943"/>
      <c r="AM8" s="943"/>
      <c r="AN8" s="943"/>
      <c r="AO8" s="940" t="s">
        <v>307</v>
      </c>
      <c r="AP8" s="941"/>
      <c r="AQ8" s="941"/>
      <c r="AR8" s="941"/>
      <c r="AS8" s="941"/>
      <c r="AT8" s="941"/>
      <c r="AU8" s="941"/>
      <c r="AV8" s="941"/>
      <c r="AW8" s="941"/>
      <c r="AX8" s="941"/>
      <c r="AY8" s="941"/>
      <c r="AZ8" s="941"/>
      <c r="BA8" s="941"/>
      <c r="BB8" s="941"/>
    </row>
    <row r="9" spans="2:54" s="790" customFormat="1" ht="27.75" customHeight="1">
      <c r="B9" s="961" t="s">
        <v>260</v>
      </c>
      <c r="C9" s="961"/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1"/>
      <c r="P9" s="961"/>
      <c r="Q9" s="946" t="s">
        <v>144</v>
      </c>
      <c r="R9" s="947"/>
      <c r="S9" s="947"/>
      <c r="T9" s="947"/>
      <c r="U9" s="947"/>
      <c r="V9" s="947"/>
      <c r="W9" s="947"/>
      <c r="X9" s="947"/>
      <c r="Y9" s="947"/>
      <c r="Z9" s="947"/>
      <c r="AA9" s="947"/>
      <c r="AB9" s="947"/>
      <c r="AC9" s="789"/>
      <c r="AD9" s="789"/>
      <c r="AE9" s="789"/>
      <c r="AF9" s="789"/>
      <c r="AG9" s="789"/>
      <c r="AH9" s="789"/>
      <c r="AI9" s="789"/>
      <c r="AJ9" s="789"/>
      <c r="AK9" s="789"/>
      <c r="AL9" s="789"/>
      <c r="AM9" s="789"/>
      <c r="AN9" s="789"/>
      <c r="AO9" s="791"/>
      <c r="AP9" s="791"/>
      <c r="AQ9" s="791"/>
      <c r="AR9" s="791"/>
      <c r="AS9" s="791"/>
      <c r="AT9" s="791"/>
      <c r="AU9" s="791"/>
      <c r="AV9" s="791"/>
      <c r="AW9" s="791"/>
      <c r="AX9" s="791"/>
      <c r="AY9" s="791"/>
      <c r="AZ9" s="791"/>
      <c r="BA9" s="791"/>
      <c r="BB9" s="791"/>
    </row>
    <row r="10" spans="17:54" s="790" customFormat="1" ht="27.75" customHeight="1">
      <c r="Q10" s="946" t="s">
        <v>308</v>
      </c>
      <c r="R10" s="947"/>
      <c r="S10" s="947"/>
      <c r="T10" s="947"/>
      <c r="U10" s="947"/>
      <c r="V10" s="947"/>
      <c r="W10" s="947"/>
      <c r="X10" s="947"/>
      <c r="Y10" s="947"/>
      <c r="Z10" s="947"/>
      <c r="AA10" s="947"/>
      <c r="AB10" s="947"/>
      <c r="AC10" s="947"/>
      <c r="AD10" s="947"/>
      <c r="AE10" s="947"/>
      <c r="AF10" s="947"/>
      <c r="AG10" s="947"/>
      <c r="AH10" s="947"/>
      <c r="AI10" s="947"/>
      <c r="AJ10" s="947"/>
      <c r="AK10" s="947"/>
      <c r="AL10" s="947"/>
      <c r="AM10" s="789"/>
      <c r="AN10" s="789"/>
      <c r="AO10" s="937" t="s">
        <v>137</v>
      </c>
      <c r="AP10" s="937"/>
      <c r="AQ10" s="937"/>
      <c r="AR10" s="937"/>
      <c r="AS10" s="937"/>
      <c r="AT10" s="937"/>
      <c r="AU10" s="937"/>
      <c r="AV10" s="937"/>
      <c r="AW10" s="937"/>
      <c r="AX10" s="937"/>
      <c r="AY10" s="937"/>
      <c r="AZ10" s="937"/>
      <c r="BA10" s="937"/>
      <c r="BB10" s="937"/>
    </row>
    <row r="11" spans="17:54" s="790" customFormat="1" ht="27.75" customHeight="1">
      <c r="Q11" s="946" t="s">
        <v>207</v>
      </c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7"/>
      <c r="AH11" s="947"/>
      <c r="AI11" s="947"/>
      <c r="AJ11" s="947"/>
      <c r="AK11" s="947"/>
      <c r="AL11" s="789"/>
      <c r="AM11" s="789"/>
      <c r="AN11" s="789"/>
      <c r="AO11" s="938"/>
      <c r="AP11" s="938"/>
      <c r="AQ11" s="938"/>
      <c r="AR11" s="938"/>
      <c r="AS11" s="938"/>
      <c r="AT11" s="938"/>
      <c r="AU11" s="938"/>
      <c r="AV11" s="938"/>
      <c r="AW11" s="938"/>
      <c r="AX11" s="938"/>
      <c r="AY11" s="938"/>
      <c r="AZ11" s="938"/>
      <c r="BA11" s="938"/>
      <c r="BB11" s="938"/>
    </row>
    <row r="12" spans="17:54" s="790" customFormat="1" ht="27.75" customHeight="1">
      <c r="Q12" s="948" t="s">
        <v>145</v>
      </c>
      <c r="R12" s="949"/>
      <c r="S12" s="949"/>
      <c r="T12" s="949"/>
      <c r="U12" s="949"/>
      <c r="V12" s="949"/>
      <c r="W12" s="949"/>
      <c r="X12" s="949"/>
      <c r="Y12" s="949"/>
      <c r="Z12" s="949"/>
      <c r="AA12" s="949"/>
      <c r="AB12" s="949"/>
      <c r="AC12" s="949"/>
      <c r="AD12" s="949"/>
      <c r="AE12" s="949"/>
      <c r="AF12" s="949"/>
      <c r="AG12" s="949"/>
      <c r="AH12" s="949"/>
      <c r="AI12" s="949"/>
      <c r="AJ12" s="949"/>
      <c r="AK12" s="950"/>
      <c r="AL12" s="950"/>
      <c r="AM12" s="950"/>
      <c r="AN12" s="792"/>
      <c r="AO12" s="793"/>
      <c r="AP12" s="793"/>
      <c r="AQ12" s="793"/>
      <c r="AR12" s="793"/>
      <c r="AS12" s="793"/>
      <c r="AT12" s="793"/>
      <c r="AU12" s="793"/>
      <c r="AV12" s="793"/>
      <c r="AW12" s="793"/>
      <c r="AX12" s="793"/>
      <c r="AY12" s="793"/>
      <c r="AZ12" s="793"/>
      <c r="BA12" s="793"/>
      <c r="BB12" s="793"/>
    </row>
    <row r="13" spans="17:54" s="790" customFormat="1" ht="28.5" customHeight="1">
      <c r="Q13" s="916" t="s">
        <v>309</v>
      </c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8"/>
      <c r="AI13" s="918"/>
      <c r="AJ13" s="918"/>
      <c r="AK13" s="918"/>
      <c r="AL13" s="918"/>
      <c r="AM13" s="918"/>
      <c r="AN13" s="918"/>
      <c r="AO13" s="794"/>
      <c r="AP13" s="939"/>
      <c r="AQ13" s="939"/>
      <c r="AR13" s="939"/>
      <c r="AS13" s="939"/>
      <c r="AT13" s="939"/>
      <c r="AU13" s="939"/>
      <c r="AV13" s="939"/>
      <c r="AW13" s="939"/>
      <c r="AX13" s="939"/>
      <c r="AY13" s="939"/>
      <c r="AZ13" s="939"/>
      <c r="BA13" s="939"/>
      <c r="BB13" s="939"/>
    </row>
    <row r="14" spans="17:54" s="790" customFormat="1" ht="24" customHeight="1">
      <c r="Q14" s="959"/>
      <c r="R14" s="918"/>
      <c r="S14" s="918"/>
      <c r="T14" s="918"/>
      <c r="U14" s="918"/>
      <c r="V14" s="918"/>
      <c r="W14" s="918"/>
      <c r="X14" s="918"/>
      <c r="Y14" s="918"/>
      <c r="Z14" s="918"/>
      <c r="AA14" s="918"/>
      <c r="AB14" s="918"/>
      <c r="AC14" s="918"/>
      <c r="AD14" s="918"/>
      <c r="AE14" s="918"/>
      <c r="AF14" s="918"/>
      <c r="AG14" s="918"/>
      <c r="AH14" s="918"/>
      <c r="AI14" s="918"/>
      <c r="AJ14" s="918"/>
      <c r="AK14" s="918"/>
      <c r="AL14" s="918"/>
      <c r="AM14" s="918"/>
      <c r="AN14" s="918"/>
      <c r="AP14" s="79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5"/>
      <c r="BB14" s="795"/>
    </row>
    <row r="15" spans="17:54" s="790" customFormat="1" ht="28.5" customHeight="1">
      <c r="Q15" s="989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0"/>
      <c r="AC15" s="990"/>
      <c r="AD15" s="990"/>
      <c r="AE15" s="990"/>
      <c r="AF15" s="990"/>
      <c r="AG15" s="990"/>
      <c r="AH15" s="990"/>
      <c r="AI15" s="990"/>
      <c r="AJ15" s="990"/>
      <c r="AK15" s="990"/>
      <c r="AL15" s="990"/>
      <c r="AM15" s="990"/>
      <c r="AN15" s="990"/>
      <c r="AP15" s="79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795"/>
    </row>
    <row r="16" spans="42:54" s="790" customFormat="1" ht="18.75">
      <c r="AP16" s="795"/>
      <c r="AQ16" s="795"/>
      <c r="AR16" s="795"/>
      <c r="AS16" s="795"/>
      <c r="AT16" s="795"/>
      <c r="AU16" s="795"/>
      <c r="AV16" s="795"/>
      <c r="AW16" s="795"/>
      <c r="AX16" s="795"/>
      <c r="AY16" s="795"/>
      <c r="AZ16" s="795"/>
      <c r="BA16" s="795"/>
      <c r="BB16" s="795"/>
    </row>
    <row r="17" spans="2:54" s="790" customFormat="1" ht="22.5">
      <c r="B17" s="969" t="s">
        <v>447</v>
      </c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69"/>
      <c r="X17" s="969"/>
      <c r="Y17" s="969"/>
      <c r="Z17" s="969"/>
      <c r="AA17" s="969"/>
      <c r="AB17" s="969"/>
      <c r="AC17" s="969"/>
      <c r="AD17" s="969"/>
      <c r="AE17" s="969"/>
      <c r="AF17" s="969"/>
      <c r="AG17" s="969"/>
      <c r="AH17" s="969"/>
      <c r="AI17" s="969"/>
      <c r="AJ17" s="969"/>
      <c r="AK17" s="969"/>
      <c r="AL17" s="969"/>
      <c r="AM17" s="969"/>
      <c r="AN17" s="969"/>
      <c r="AO17" s="969"/>
      <c r="AP17" s="969"/>
      <c r="AQ17" s="969"/>
      <c r="AR17" s="969"/>
      <c r="AS17" s="969"/>
      <c r="AT17" s="969"/>
      <c r="AU17" s="969"/>
      <c r="AV17" s="969"/>
      <c r="AW17" s="969"/>
      <c r="AX17" s="969"/>
      <c r="AY17" s="969"/>
      <c r="AZ17" s="969"/>
      <c r="BA17" s="969"/>
      <c r="BB17" s="969"/>
    </row>
    <row r="18" spans="2:54" s="790" customFormat="1" ht="19.5" thickBot="1"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  <c r="AL18" s="796"/>
      <c r="AM18" s="796"/>
      <c r="AN18" s="796"/>
      <c r="AO18" s="796"/>
      <c r="AP18" s="796"/>
      <c r="AQ18" s="796"/>
      <c r="AR18" s="796"/>
      <c r="AS18" s="796"/>
      <c r="AT18" s="796"/>
      <c r="AU18" s="796"/>
      <c r="AV18" s="796"/>
      <c r="AW18" s="796"/>
      <c r="AX18" s="796"/>
      <c r="AY18" s="796"/>
      <c r="AZ18" s="796"/>
      <c r="BA18" s="796"/>
      <c r="BB18" s="796"/>
    </row>
    <row r="19" spans="2:54" ht="18" customHeight="1" thickBot="1">
      <c r="B19" s="967" t="s">
        <v>3</v>
      </c>
      <c r="C19" s="931" t="s">
        <v>4</v>
      </c>
      <c r="D19" s="932"/>
      <c r="E19" s="932"/>
      <c r="F19" s="933"/>
      <c r="G19" s="931" t="s">
        <v>5</v>
      </c>
      <c r="H19" s="932"/>
      <c r="I19" s="932"/>
      <c r="J19" s="933"/>
      <c r="K19" s="931" t="s">
        <v>6</v>
      </c>
      <c r="L19" s="932"/>
      <c r="M19" s="932"/>
      <c r="N19" s="933"/>
      <c r="O19" s="934" t="s">
        <v>7</v>
      </c>
      <c r="P19" s="980"/>
      <c r="Q19" s="980"/>
      <c r="R19" s="980"/>
      <c r="S19" s="936"/>
      <c r="T19" s="934" t="s">
        <v>8</v>
      </c>
      <c r="U19" s="935"/>
      <c r="V19" s="935"/>
      <c r="W19" s="935"/>
      <c r="X19" s="936"/>
      <c r="Y19" s="931" t="s">
        <v>9</v>
      </c>
      <c r="Z19" s="932"/>
      <c r="AA19" s="932"/>
      <c r="AB19" s="933"/>
      <c r="AC19" s="931" t="s">
        <v>10</v>
      </c>
      <c r="AD19" s="932"/>
      <c r="AE19" s="932"/>
      <c r="AF19" s="933"/>
      <c r="AG19" s="931" t="s">
        <v>11</v>
      </c>
      <c r="AH19" s="932"/>
      <c r="AI19" s="932"/>
      <c r="AJ19" s="933"/>
      <c r="AK19" s="934" t="s">
        <v>12</v>
      </c>
      <c r="AL19" s="935"/>
      <c r="AM19" s="935"/>
      <c r="AN19" s="935"/>
      <c r="AO19" s="936"/>
      <c r="AP19" s="931" t="s">
        <v>13</v>
      </c>
      <c r="AQ19" s="932"/>
      <c r="AR19" s="932"/>
      <c r="AS19" s="933"/>
      <c r="AT19" s="934" t="s">
        <v>14</v>
      </c>
      <c r="AU19" s="935"/>
      <c r="AV19" s="935"/>
      <c r="AW19" s="935"/>
      <c r="AX19" s="936"/>
      <c r="AY19" s="934" t="s">
        <v>15</v>
      </c>
      <c r="AZ19" s="980"/>
      <c r="BA19" s="980"/>
      <c r="BB19" s="936"/>
    </row>
    <row r="20" spans="2:54" s="803" customFormat="1" ht="20.25" customHeight="1">
      <c r="B20" s="967"/>
      <c r="C20" s="797">
        <v>1</v>
      </c>
      <c r="D20" s="798">
        <v>2</v>
      </c>
      <c r="E20" s="798">
        <v>3</v>
      </c>
      <c r="F20" s="799">
        <v>4</v>
      </c>
      <c r="G20" s="797">
        <v>5</v>
      </c>
      <c r="H20" s="798">
        <v>6</v>
      </c>
      <c r="I20" s="798">
        <v>7</v>
      </c>
      <c r="J20" s="799">
        <v>8</v>
      </c>
      <c r="K20" s="797">
        <v>9</v>
      </c>
      <c r="L20" s="798">
        <v>10</v>
      </c>
      <c r="M20" s="798">
        <v>11</v>
      </c>
      <c r="N20" s="799">
        <v>12</v>
      </c>
      <c r="O20" s="797">
        <v>13</v>
      </c>
      <c r="P20" s="798">
        <v>14</v>
      </c>
      <c r="Q20" s="798">
        <v>15</v>
      </c>
      <c r="R20" s="798">
        <v>16</v>
      </c>
      <c r="S20" s="799">
        <v>17</v>
      </c>
      <c r="T20" s="797">
        <v>18</v>
      </c>
      <c r="U20" s="798">
        <v>19</v>
      </c>
      <c r="V20" s="798">
        <v>20</v>
      </c>
      <c r="W20" s="798">
        <v>21</v>
      </c>
      <c r="X20" s="799">
        <v>22</v>
      </c>
      <c r="Y20" s="797">
        <v>23</v>
      </c>
      <c r="Z20" s="798">
        <v>24</v>
      </c>
      <c r="AA20" s="798">
        <v>25</v>
      </c>
      <c r="AB20" s="799">
        <v>26</v>
      </c>
      <c r="AC20" s="797">
        <v>27</v>
      </c>
      <c r="AD20" s="798">
        <v>28</v>
      </c>
      <c r="AE20" s="798">
        <v>29</v>
      </c>
      <c r="AF20" s="799">
        <v>30</v>
      </c>
      <c r="AG20" s="797">
        <v>31</v>
      </c>
      <c r="AH20" s="798">
        <v>32</v>
      </c>
      <c r="AI20" s="798">
        <v>33</v>
      </c>
      <c r="AJ20" s="799">
        <v>34</v>
      </c>
      <c r="AK20" s="800">
        <v>35</v>
      </c>
      <c r="AL20" s="801">
        <v>36</v>
      </c>
      <c r="AM20" s="801">
        <v>37</v>
      </c>
      <c r="AN20" s="801">
        <v>38</v>
      </c>
      <c r="AO20" s="802">
        <v>39</v>
      </c>
      <c r="AP20" s="800">
        <v>40</v>
      </c>
      <c r="AQ20" s="801">
        <v>41</v>
      </c>
      <c r="AR20" s="801">
        <v>42</v>
      </c>
      <c r="AS20" s="802">
        <v>43</v>
      </c>
      <c r="AT20" s="800">
        <v>44</v>
      </c>
      <c r="AU20" s="801">
        <v>45</v>
      </c>
      <c r="AV20" s="801">
        <v>46</v>
      </c>
      <c r="AW20" s="801">
        <v>47</v>
      </c>
      <c r="AX20" s="802">
        <v>48</v>
      </c>
      <c r="AY20" s="800">
        <v>49</v>
      </c>
      <c r="AZ20" s="801">
        <v>50</v>
      </c>
      <c r="BA20" s="801">
        <v>51</v>
      </c>
      <c r="BB20" s="802">
        <v>52</v>
      </c>
    </row>
    <row r="21" spans="2:54" ht="19.5" customHeight="1">
      <c r="B21" s="804">
        <v>1</v>
      </c>
      <c r="C21" s="805" t="s">
        <v>208</v>
      </c>
      <c r="D21" s="806" t="s">
        <v>208</v>
      </c>
      <c r="E21" s="806" t="s">
        <v>208</v>
      </c>
      <c r="F21" s="807" t="s">
        <v>208</v>
      </c>
      <c r="G21" s="805" t="s">
        <v>208</v>
      </c>
      <c r="H21" s="806" t="s">
        <v>208</v>
      </c>
      <c r="I21" s="806" t="s">
        <v>208</v>
      </c>
      <c r="J21" s="807" t="s">
        <v>208</v>
      </c>
      <c r="K21" s="805" t="s">
        <v>208</v>
      </c>
      <c r="L21" s="806" t="s">
        <v>208</v>
      </c>
      <c r="M21" s="806" t="s">
        <v>208</v>
      </c>
      <c r="N21" s="807" t="s">
        <v>208</v>
      </c>
      <c r="O21" s="805" t="s">
        <v>208</v>
      </c>
      <c r="P21" s="806" t="s">
        <v>208</v>
      </c>
      <c r="Q21" s="806" t="s">
        <v>208</v>
      </c>
      <c r="R21" s="806" t="s">
        <v>16</v>
      </c>
      <c r="S21" s="806" t="s">
        <v>16</v>
      </c>
      <c r="T21" s="805" t="s">
        <v>284</v>
      </c>
      <c r="U21" s="806" t="s">
        <v>208</v>
      </c>
      <c r="V21" s="806" t="s">
        <v>208</v>
      </c>
      <c r="W21" s="806" t="s">
        <v>208</v>
      </c>
      <c r="X21" s="807" t="s">
        <v>208</v>
      </c>
      <c r="Y21" s="805" t="s">
        <v>208</v>
      </c>
      <c r="Z21" s="806" t="s">
        <v>208</v>
      </c>
      <c r="AA21" s="806" t="s">
        <v>208</v>
      </c>
      <c r="AB21" s="807" t="s">
        <v>208</v>
      </c>
      <c r="AC21" s="807" t="s">
        <v>208</v>
      </c>
      <c r="AD21" s="806" t="s">
        <v>283</v>
      </c>
      <c r="AE21" s="807" t="s">
        <v>18</v>
      </c>
      <c r="AF21" s="805" t="s">
        <v>18</v>
      </c>
      <c r="AG21" s="805" t="s">
        <v>285</v>
      </c>
      <c r="AH21" s="806" t="s">
        <v>208</v>
      </c>
      <c r="AI21" s="806" t="s">
        <v>208</v>
      </c>
      <c r="AJ21" s="807" t="s">
        <v>208</v>
      </c>
      <c r="AK21" s="805" t="s">
        <v>208</v>
      </c>
      <c r="AL21" s="806" t="s">
        <v>208</v>
      </c>
      <c r="AM21" s="806" t="s">
        <v>208</v>
      </c>
      <c r="AN21" s="806" t="s">
        <v>208</v>
      </c>
      <c r="AO21" s="807" t="s">
        <v>208</v>
      </c>
      <c r="AP21" s="807" t="s">
        <v>208</v>
      </c>
      <c r="AQ21" s="806" t="s">
        <v>16</v>
      </c>
      <c r="AR21" s="806" t="s">
        <v>16</v>
      </c>
      <c r="AS21" s="807" t="s">
        <v>16</v>
      </c>
      <c r="AT21" s="805" t="s">
        <v>17</v>
      </c>
      <c r="AU21" s="806" t="s">
        <v>17</v>
      </c>
      <c r="AV21" s="806" t="s">
        <v>17</v>
      </c>
      <c r="AW21" s="806" t="s">
        <v>17</v>
      </c>
      <c r="AX21" s="807" t="s">
        <v>17</v>
      </c>
      <c r="AY21" s="805" t="s">
        <v>17</v>
      </c>
      <c r="AZ21" s="806" t="s">
        <v>17</v>
      </c>
      <c r="BA21" s="806" t="s">
        <v>17</v>
      </c>
      <c r="BB21" s="807" t="s">
        <v>17</v>
      </c>
    </row>
    <row r="22" spans="2:54" ht="19.5" customHeight="1">
      <c r="B22" s="804">
        <v>2</v>
      </c>
      <c r="C22" s="805" t="s">
        <v>208</v>
      </c>
      <c r="D22" s="806" t="s">
        <v>208</v>
      </c>
      <c r="E22" s="806" t="s">
        <v>208</v>
      </c>
      <c r="F22" s="807" t="s">
        <v>208</v>
      </c>
      <c r="G22" s="805" t="s">
        <v>208</v>
      </c>
      <c r="H22" s="806" t="s">
        <v>208</v>
      </c>
      <c r="I22" s="806" t="s">
        <v>208</v>
      </c>
      <c r="J22" s="807" t="s">
        <v>208</v>
      </c>
      <c r="K22" s="805" t="s">
        <v>208</v>
      </c>
      <c r="L22" s="806" t="s">
        <v>208</v>
      </c>
      <c r="M22" s="806" t="s">
        <v>208</v>
      </c>
      <c r="N22" s="807" t="s">
        <v>208</v>
      </c>
      <c r="O22" s="805" t="s">
        <v>208</v>
      </c>
      <c r="P22" s="806" t="s">
        <v>208</v>
      </c>
      <c r="Q22" s="806" t="s">
        <v>208</v>
      </c>
      <c r="R22" s="806" t="s">
        <v>16</v>
      </c>
      <c r="S22" s="806" t="s">
        <v>16</v>
      </c>
      <c r="T22" s="805" t="s">
        <v>284</v>
      </c>
      <c r="U22" s="806" t="s">
        <v>208</v>
      </c>
      <c r="V22" s="806" t="s">
        <v>208</v>
      </c>
      <c r="W22" s="806" t="s">
        <v>208</v>
      </c>
      <c r="X22" s="807" t="s">
        <v>208</v>
      </c>
      <c r="Y22" s="805" t="s">
        <v>208</v>
      </c>
      <c r="Z22" s="806" t="s">
        <v>208</v>
      </c>
      <c r="AA22" s="806" t="s">
        <v>208</v>
      </c>
      <c r="AB22" s="807" t="s">
        <v>208</v>
      </c>
      <c r="AC22" s="807" t="s">
        <v>208</v>
      </c>
      <c r="AD22" s="806" t="s">
        <v>283</v>
      </c>
      <c r="AE22" s="806" t="s">
        <v>17</v>
      </c>
      <c r="AF22" s="807" t="s">
        <v>17</v>
      </c>
      <c r="AG22" s="805" t="s">
        <v>285</v>
      </c>
      <c r="AH22" s="806" t="s">
        <v>208</v>
      </c>
      <c r="AI22" s="806" t="s">
        <v>208</v>
      </c>
      <c r="AJ22" s="807" t="s">
        <v>208</v>
      </c>
      <c r="AK22" s="805" t="s">
        <v>208</v>
      </c>
      <c r="AL22" s="806" t="s">
        <v>208</v>
      </c>
      <c r="AM22" s="806" t="s">
        <v>208</v>
      </c>
      <c r="AN22" s="806" t="s">
        <v>208</v>
      </c>
      <c r="AO22" s="807" t="s">
        <v>208</v>
      </c>
      <c r="AP22" s="807" t="s">
        <v>208</v>
      </c>
      <c r="AQ22" s="806" t="s">
        <v>16</v>
      </c>
      <c r="AR22" s="806" t="s">
        <v>16</v>
      </c>
      <c r="AS22" s="807" t="s">
        <v>16</v>
      </c>
      <c r="AT22" s="805" t="s">
        <v>17</v>
      </c>
      <c r="AU22" s="806" t="s">
        <v>17</v>
      </c>
      <c r="AV22" s="806" t="s">
        <v>17</v>
      </c>
      <c r="AW22" s="806" t="s">
        <v>17</v>
      </c>
      <c r="AX22" s="807" t="s">
        <v>17</v>
      </c>
      <c r="AY22" s="805" t="s">
        <v>17</v>
      </c>
      <c r="AZ22" s="806" t="s">
        <v>17</v>
      </c>
      <c r="BA22" s="806" t="s">
        <v>17</v>
      </c>
      <c r="BB22" s="807" t="s">
        <v>17</v>
      </c>
    </row>
    <row r="23" spans="2:54" ht="19.5" customHeight="1" thickBot="1">
      <c r="B23" s="804">
        <v>3</v>
      </c>
      <c r="C23" s="805" t="s">
        <v>208</v>
      </c>
      <c r="D23" s="806" t="s">
        <v>208</v>
      </c>
      <c r="E23" s="806" t="s">
        <v>208</v>
      </c>
      <c r="F23" s="807" t="s">
        <v>208</v>
      </c>
      <c r="G23" s="805" t="s">
        <v>208</v>
      </c>
      <c r="H23" s="806" t="s">
        <v>208</v>
      </c>
      <c r="I23" s="806" t="s">
        <v>208</v>
      </c>
      <c r="J23" s="807" t="s">
        <v>208</v>
      </c>
      <c r="K23" s="805" t="s">
        <v>208</v>
      </c>
      <c r="L23" s="806" t="s">
        <v>208</v>
      </c>
      <c r="M23" s="806" t="s">
        <v>208</v>
      </c>
      <c r="N23" s="807" t="s">
        <v>208</v>
      </c>
      <c r="O23" s="805" t="s">
        <v>208</v>
      </c>
      <c r="P23" s="806" t="s">
        <v>208</v>
      </c>
      <c r="Q23" s="806" t="s">
        <v>208</v>
      </c>
      <c r="R23" s="806" t="s">
        <v>16</v>
      </c>
      <c r="S23" s="806" t="s">
        <v>16</v>
      </c>
      <c r="T23" s="805" t="s">
        <v>284</v>
      </c>
      <c r="U23" s="806" t="s">
        <v>208</v>
      </c>
      <c r="V23" s="806" t="s">
        <v>208</v>
      </c>
      <c r="W23" s="806" t="s">
        <v>208</v>
      </c>
      <c r="X23" s="807" t="s">
        <v>208</v>
      </c>
      <c r="Y23" s="805" t="s">
        <v>208</v>
      </c>
      <c r="Z23" s="806" t="s">
        <v>208</v>
      </c>
      <c r="AA23" s="806" t="s">
        <v>208</v>
      </c>
      <c r="AB23" s="807" t="s">
        <v>208</v>
      </c>
      <c r="AC23" s="807" t="s">
        <v>208</v>
      </c>
      <c r="AD23" s="806" t="s">
        <v>283</v>
      </c>
      <c r="AE23" s="807" t="s">
        <v>18</v>
      </c>
      <c r="AF23" s="805" t="s">
        <v>18</v>
      </c>
      <c r="AG23" s="805" t="s">
        <v>285</v>
      </c>
      <c r="AH23" s="806" t="s">
        <v>208</v>
      </c>
      <c r="AI23" s="806" t="s">
        <v>208</v>
      </c>
      <c r="AJ23" s="807" t="s">
        <v>208</v>
      </c>
      <c r="AK23" s="805" t="s">
        <v>208</v>
      </c>
      <c r="AL23" s="806" t="s">
        <v>208</v>
      </c>
      <c r="AM23" s="806" t="s">
        <v>208</v>
      </c>
      <c r="AN23" s="806" t="s">
        <v>208</v>
      </c>
      <c r="AO23" s="807" t="s">
        <v>208</v>
      </c>
      <c r="AP23" s="807" t="s">
        <v>208</v>
      </c>
      <c r="AQ23" s="806" t="s">
        <v>16</v>
      </c>
      <c r="AR23" s="806" t="s">
        <v>16</v>
      </c>
      <c r="AS23" s="807" t="s">
        <v>16</v>
      </c>
      <c r="AT23" s="808" t="s">
        <v>17</v>
      </c>
      <c r="AU23" s="809" t="s">
        <v>17</v>
      </c>
      <c r="AV23" s="809" t="s">
        <v>17</v>
      </c>
      <c r="AW23" s="809" t="s">
        <v>17</v>
      </c>
      <c r="AX23" s="810" t="s">
        <v>17</v>
      </c>
      <c r="AY23" s="808" t="s">
        <v>17</v>
      </c>
      <c r="AZ23" s="809" t="s">
        <v>17</v>
      </c>
      <c r="BA23" s="809" t="s">
        <v>17</v>
      </c>
      <c r="BB23" s="810" t="s">
        <v>17</v>
      </c>
    </row>
    <row r="24" spans="2:54" ht="19.5" customHeight="1" thickBot="1">
      <c r="B24" s="804">
        <v>4</v>
      </c>
      <c r="C24" s="808" t="s">
        <v>208</v>
      </c>
      <c r="D24" s="809" t="s">
        <v>208</v>
      </c>
      <c r="E24" s="809" t="s">
        <v>208</v>
      </c>
      <c r="F24" s="810" t="s">
        <v>208</v>
      </c>
      <c r="G24" s="808" t="s">
        <v>208</v>
      </c>
      <c r="H24" s="809" t="s">
        <v>208</v>
      </c>
      <c r="I24" s="809" t="s">
        <v>208</v>
      </c>
      <c r="J24" s="810" t="s">
        <v>208</v>
      </c>
      <c r="K24" s="808" t="s">
        <v>208</v>
      </c>
      <c r="L24" s="809" t="s">
        <v>208</v>
      </c>
      <c r="M24" s="809" t="s">
        <v>208</v>
      </c>
      <c r="N24" s="810" t="s">
        <v>208</v>
      </c>
      <c r="O24" s="808" t="s">
        <v>208</v>
      </c>
      <c r="P24" s="809" t="s">
        <v>208</v>
      </c>
      <c r="Q24" s="809" t="s">
        <v>208</v>
      </c>
      <c r="R24" s="811" t="s">
        <v>16</v>
      </c>
      <c r="S24" s="811" t="s">
        <v>16</v>
      </c>
      <c r="T24" s="805" t="s">
        <v>284</v>
      </c>
      <c r="U24" s="812" t="s">
        <v>67</v>
      </c>
      <c r="V24" s="812" t="s">
        <v>67</v>
      </c>
      <c r="W24" s="812" t="s">
        <v>67</v>
      </c>
      <c r="X24" s="813" t="s">
        <v>67</v>
      </c>
      <c r="Y24" s="814" t="s">
        <v>67</v>
      </c>
      <c r="Z24" s="812" t="s">
        <v>67</v>
      </c>
      <c r="AA24" s="812" t="s">
        <v>67</v>
      </c>
      <c r="AB24" s="813" t="s">
        <v>67</v>
      </c>
      <c r="AC24" s="813" t="s">
        <v>67</v>
      </c>
      <c r="AD24" s="815" t="s">
        <v>16</v>
      </c>
      <c r="AE24" s="807" t="s">
        <v>18</v>
      </c>
      <c r="AF24" s="805" t="s">
        <v>18</v>
      </c>
      <c r="AG24" s="816" t="s">
        <v>66</v>
      </c>
      <c r="AH24" s="817" t="s">
        <v>66</v>
      </c>
      <c r="AI24" s="817" t="s">
        <v>66</v>
      </c>
      <c r="AJ24" s="818" t="s">
        <v>66</v>
      </c>
      <c r="AK24" s="816" t="s">
        <v>66</v>
      </c>
      <c r="AL24" s="817" t="s">
        <v>66</v>
      </c>
      <c r="AM24" s="817" t="s">
        <v>66</v>
      </c>
      <c r="AN24" s="817" t="s">
        <v>66</v>
      </c>
      <c r="AO24" s="815" t="s">
        <v>16</v>
      </c>
      <c r="AP24" s="819" t="s">
        <v>19</v>
      </c>
      <c r="AQ24" s="819" t="s">
        <v>19</v>
      </c>
      <c r="AR24" s="819" t="s">
        <v>19</v>
      </c>
      <c r="AS24" s="820" t="s">
        <v>300</v>
      </c>
      <c r="AT24" s="1011"/>
      <c r="AU24" s="1012"/>
      <c r="AV24" s="1012"/>
      <c r="AW24" s="1012"/>
      <c r="AX24" s="1012"/>
      <c r="AY24" s="1012"/>
      <c r="AZ24" s="1012"/>
      <c r="BA24" s="1012"/>
      <c r="BB24" s="1013"/>
    </row>
    <row r="25" spans="2:54" ht="19.5" customHeight="1">
      <c r="B25" s="821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1" t="s">
        <v>51</v>
      </c>
      <c r="AB25" s="821"/>
      <c r="AC25" s="821"/>
      <c r="AD25" s="821"/>
      <c r="AE25" s="821"/>
      <c r="AF25" s="821"/>
      <c r="AG25" s="821"/>
      <c r="AH25" s="821"/>
      <c r="AI25" s="821"/>
      <c r="AJ25" s="821"/>
      <c r="AK25" s="821"/>
      <c r="AL25" s="821"/>
      <c r="AM25" s="821"/>
      <c r="AN25" s="821"/>
      <c r="AO25" s="821"/>
      <c r="AP25" s="821"/>
      <c r="AQ25" s="821"/>
      <c r="AR25" s="821"/>
      <c r="AS25" s="821"/>
      <c r="AT25" s="821"/>
      <c r="AU25" s="821"/>
      <c r="AV25" s="821"/>
      <c r="AW25" s="821"/>
      <c r="AX25" s="821"/>
      <c r="AY25" s="821"/>
      <c r="AZ25" s="821"/>
      <c r="BA25" s="821"/>
      <c r="BB25" s="821"/>
    </row>
    <row r="26" spans="2:54" s="821" customFormat="1" ht="21" customHeight="1">
      <c r="B26" s="1014" t="s">
        <v>495</v>
      </c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1014"/>
      <c r="AI26" s="1014"/>
      <c r="AJ26" s="1014"/>
      <c r="AK26" s="1014"/>
      <c r="AL26" s="1014"/>
      <c r="AM26" s="1014"/>
      <c r="AN26" s="1014"/>
      <c r="AO26" s="1014"/>
      <c r="AP26" s="1014"/>
      <c r="AQ26" s="1014"/>
      <c r="AR26" s="1014"/>
      <c r="AS26" s="1014"/>
      <c r="AT26" s="1014"/>
      <c r="AU26" s="1014"/>
      <c r="AV26" s="1014"/>
      <c r="AW26" s="1014"/>
      <c r="AX26" s="1014"/>
      <c r="AY26" s="1014"/>
      <c r="AZ26" s="1014"/>
      <c r="BA26" s="822"/>
      <c r="BB26" s="785"/>
    </row>
    <row r="27" spans="49:53" ht="15.75">
      <c r="AW27" s="822"/>
      <c r="AX27" s="822"/>
      <c r="AY27" s="822"/>
      <c r="AZ27" s="822"/>
      <c r="BA27" s="822"/>
    </row>
    <row r="28" spans="2:54" ht="21.75" customHeight="1">
      <c r="B28" s="823" t="s">
        <v>448</v>
      </c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824"/>
      <c r="T28" s="824"/>
      <c r="U28" s="824"/>
      <c r="V28" s="824"/>
      <c r="W28" s="824"/>
      <c r="X28" s="824"/>
      <c r="Y28" s="824"/>
      <c r="Z28" s="824"/>
      <c r="AA28" s="824"/>
      <c r="AB28" s="824"/>
      <c r="AC28" s="824"/>
      <c r="AD28" s="824"/>
      <c r="AE28" s="824"/>
      <c r="AF28" s="824"/>
      <c r="AG28" s="824"/>
      <c r="AH28" s="824"/>
      <c r="AI28" s="824"/>
      <c r="AJ28" s="824"/>
      <c r="AK28" s="824"/>
      <c r="AL28" s="824"/>
      <c r="AM28" s="824"/>
      <c r="AN28" s="824"/>
      <c r="AO28" s="824"/>
      <c r="AP28" s="824"/>
      <c r="AQ28" s="824"/>
      <c r="AR28" s="824"/>
      <c r="AS28" s="824"/>
      <c r="AT28" s="824"/>
      <c r="AU28" s="824"/>
      <c r="AV28" s="824"/>
      <c r="AW28" s="824"/>
      <c r="AX28" s="825"/>
      <c r="AY28" s="825"/>
      <c r="AZ28" s="825"/>
      <c r="BA28" s="825"/>
      <c r="BB28" s="790"/>
    </row>
    <row r="29" spans="2:54" ht="21.75" customHeight="1">
      <c r="B29" s="826"/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  <c r="O29" s="827"/>
      <c r="P29" s="827"/>
      <c r="Q29" s="827"/>
      <c r="R29" s="827"/>
      <c r="S29" s="827"/>
      <c r="T29" s="827"/>
      <c r="U29" s="827"/>
      <c r="V29" s="827"/>
      <c r="W29" s="827"/>
      <c r="X29" s="827"/>
      <c r="Y29" s="827"/>
      <c r="Z29" s="827"/>
      <c r="AA29" s="827"/>
      <c r="AB29" s="827"/>
      <c r="AC29" s="827"/>
      <c r="AD29" s="827"/>
      <c r="AE29" s="827"/>
      <c r="AF29" s="827"/>
      <c r="AG29" s="827"/>
      <c r="AH29" s="827"/>
      <c r="AI29" s="827"/>
      <c r="AJ29" s="827"/>
      <c r="AK29" s="827"/>
      <c r="AL29" s="827"/>
      <c r="AM29" s="827"/>
      <c r="AN29" s="827"/>
      <c r="AO29" s="827"/>
      <c r="AP29" s="827"/>
      <c r="AQ29" s="827"/>
      <c r="AR29" s="827"/>
      <c r="AS29" s="827"/>
      <c r="AT29" s="827"/>
      <c r="AU29" s="827"/>
      <c r="AV29" s="827"/>
      <c r="AW29" s="827"/>
      <c r="AX29" s="827"/>
      <c r="AY29" s="827"/>
      <c r="AZ29" s="827"/>
      <c r="BA29" s="827"/>
      <c r="BB29" s="790"/>
    </row>
    <row r="30" spans="2:54" ht="22.5" customHeight="1">
      <c r="B30" s="968" t="s">
        <v>3</v>
      </c>
      <c r="C30" s="952"/>
      <c r="D30" s="970" t="s">
        <v>20</v>
      </c>
      <c r="E30" s="951"/>
      <c r="F30" s="951"/>
      <c r="G30" s="952"/>
      <c r="H30" s="971" t="s">
        <v>301</v>
      </c>
      <c r="I30" s="972"/>
      <c r="J30" s="973"/>
      <c r="K30" s="922" t="s">
        <v>22</v>
      </c>
      <c r="L30" s="951"/>
      <c r="M30" s="951"/>
      <c r="N30" s="952"/>
      <c r="O30" s="922" t="s">
        <v>496</v>
      </c>
      <c r="P30" s="951"/>
      <c r="Q30" s="952"/>
      <c r="R30" s="922" t="s">
        <v>107</v>
      </c>
      <c r="S30" s="1006"/>
      <c r="T30" s="903"/>
      <c r="U30" s="922" t="s">
        <v>108</v>
      </c>
      <c r="V30" s="951"/>
      <c r="W30" s="952"/>
      <c r="X30" s="922" t="s">
        <v>77</v>
      </c>
      <c r="Y30" s="951"/>
      <c r="Z30" s="952"/>
      <c r="AA30" s="828"/>
      <c r="AB30" s="992" t="s">
        <v>109</v>
      </c>
      <c r="AC30" s="993"/>
      <c r="AD30" s="993"/>
      <c r="AE30" s="993"/>
      <c r="AF30" s="993"/>
      <c r="AG30" s="993"/>
      <c r="AH30" s="994"/>
      <c r="AI30" s="922" t="s">
        <v>282</v>
      </c>
      <c r="AJ30" s="923"/>
      <c r="AK30" s="924"/>
      <c r="AL30" s="970" t="s">
        <v>81</v>
      </c>
      <c r="AM30" s="981"/>
      <c r="AN30" s="982"/>
      <c r="AO30" s="829"/>
      <c r="AP30" s="1022" t="s">
        <v>450</v>
      </c>
      <c r="AQ30" s="1023"/>
      <c r="AR30" s="1023"/>
      <c r="AS30" s="1023"/>
      <c r="AT30" s="922" t="s">
        <v>449</v>
      </c>
      <c r="AU30" s="875"/>
      <c r="AV30" s="875"/>
      <c r="AW30" s="875"/>
      <c r="AX30" s="876"/>
      <c r="AY30" s="1015" t="s">
        <v>282</v>
      </c>
      <c r="AZ30" s="1015"/>
      <c r="BA30" s="1015"/>
      <c r="BB30" s="1016"/>
    </row>
    <row r="31" spans="2:54" ht="27.75" customHeight="1">
      <c r="B31" s="953"/>
      <c r="C31" s="955"/>
      <c r="D31" s="953"/>
      <c r="E31" s="954"/>
      <c r="F31" s="954"/>
      <c r="G31" s="955"/>
      <c r="H31" s="974"/>
      <c r="I31" s="975"/>
      <c r="J31" s="976"/>
      <c r="K31" s="953"/>
      <c r="L31" s="954"/>
      <c r="M31" s="954"/>
      <c r="N31" s="955"/>
      <c r="O31" s="953"/>
      <c r="P31" s="954"/>
      <c r="Q31" s="955"/>
      <c r="R31" s="904"/>
      <c r="S31" s="1007"/>
      <c r="T31" s="906"/>
      <c r="U31" s="953"/>
      <c r="V31" s="954"/>
      <c r="W31" s="955"/>
      <c r="X31" s="953"/>
      <c r="Y31" s="954"/>
      <c r="Z31" s="955"/>
      <c r="AA31" s="828"/>
      <c r="AB31" s="995"/>
      <c r="AC31" s="996"/>
      <c r="AD31" s="996"/>
      <c r="AE31" s="996"/>
      <c r="AF31" s="996"/>
      <c r="AG31" s="996"/>
      <c r="AH31" s="997"/>
      <c r="AI31" s="925"/>
      <c r="AJ31" s="926"/>
      <c r="AK31" s="927"/>
      <c r="AL31" s="983"/>
      <c r="AM31" s="984"/>
      <c r="AN31" s="985"/>
      <c r="AO31" s="829"/>
      <c r="AP31" s="1023"/>
      <c r="AQ31" s="1023"/>
      <c r="AR31" s="1023"/>
      <c r="AS31" s="1023"/>
      <c r="AT31" s="877"/>
      <c r="AU31" s="1017"/>
      <c r="AV31" s="1017"/>
      <c r="AW31" s="1017"/>
      <c r="AX31" s="879"/>
      <c r="AY31" s="1015"/>
      <c r="AZ31" s="1015"/>
      <c r="BA31" s="1015"/>
      <c r="BB31" s="1016"/>
    </row>
    <row r="32" spans="2:54" ht="72.75" customHeight="1">
      <c r="B32" s="956"/>
      <c r="C32" s="958"/>
      <c r="D32" s="956"/>
      <c r="E32" s="957"/>
      <c r="F32" s="957"/>
      <c r="G32" s="958"/>
      <c r="H32" s="977"/>
      <c r="I32" s="978"/>
      <c r="J32" s="979"/>
      <c r="K32" s="956"/>
      <c r="L32" s="957"/>
      <c r="M32" s="957"/>
      <c r="N32" s="958"/>
      <c r="O32" s="956"/>
      <c r="P32" s="957"/>
      <c r="Q32" s="958"/>
      <c r="R32" s="1008"/>
      <c r="S32" s="1009"/>
      <c r="T32" s="1010"/>
      <c r="U32" s="956"/>
      <c r="V32" s="957"/>
      <c r="W32" s="958"/>
      <c r="X32" s="956"/>
      <c r="Y32" s="957"/>
      <c r="Z32" s="958"/>
      <c r="AA32" s="828"/>
      <c r="AB32" s="998"/>
      <c r="AC32" s="999"/>
      <c r="AD32" s="999"/>
      <c r="AE32" s="999"/>
      <c r="AF32" s="999"/>
      <c r="AG32" s="999"/>
      <c r="AH32" s="1000"/>
      <c r="AI32" s="928"/>
      <c r="AJ32" s="929"/>
      <c r="AK32" s="930"/>
      <c r="AL32" s="986"/>
      <c r="AM32" s="987"/>
      <c r="AN32" s="988"/>
      <c r="AO32" s="829"/>
      <c r="AP32" s="1023"/>
      <c r="AQ32" s="1023"/>
      <c r="AR32" s="1023"/>
      <c r="AS32" s="1023"/>
      <c r="AT32" s="877"/>
      <c r="AU32" s="1017"/>
      <c r="AV32" s="1017"/>
      <c r="AW32" s="1017"/>
      <c r="AX32" s="879"/>
      <c r="AY32" s="1015"/>
      <c r="AZ32" s="1015"/>
      <c r="BA32" s="1015"/>
      <c r="BB32" s="1016"/>
    </row>
    <row r="33" spans="2:54" ht="20.25" customHeight="1">
      <c r="B33" s="1005">
        <v>1</v>
      </c>
      <c r="C33" s="991"/>
      <c r="D33" s="919">
        <v>34</v>
      </c>
      <c r="E33" s="920"/>
      <c r="F33" s="920"/>
      <c r="G33" s="991"/>
      <c r="H33" s="919">
        <v>6</v>
      </c>
      <c r="I33" s="920"/>
      <c r="J33" s="991"/>
      <c r="K33" s="919">
        <v>3</v>
      </c>
      <c r="L33" s="920"/>
      <c r="M33" s="920"/>
      <c r="N33" s="991"/>
      <c r="O33" s="919"/>
      <c r="P33" s="920"/>
      <c r="Q33" s="991"/>
      <c r="R33" s="915"/>
      <c r="S33" s="899"/>
      <c r="T33" s="900"/>
      <c r="U33" s="919">
        <v>9</v>
      </c>
      <c r="V33" s="920"/>
      <c r="W33" s="991"/>
      <c r="X33" s="919">
        <f>D33+H33+K33+O33+R33+U33</f>
        <v>52</v>
      </c>
      <c r="Y33" s="920"/>
      <c r="Z33" s="921"/>
      <c r="AA33" s="828"/>
      <c r="AB33" s="884" t="s">
        <v>138</v>
      </c>
      <c r="AC33" s="885"/>
      <c r="AD33" s="885"/>
      <c r="AE33" s="885"/>
      <c r="AF33" s="885"/>
      <c r="AG33" s="886"/>
      <c r="AH33" s="886"/>
      <c r="AI33" s="872" t="s">
        <v>267</v>
      </c>
      <c r="AJ33" s="873"/>
      <c r="AK33" s="873"/>
      <c r="AL33" s="872">
        <v>3</v>
      </c>
      <c r="AM33" s="1021"/>
      <c r="AN33" s="1021"/>
      <c r="AO33" s="829"/>
      <c r="AP33" s="1023"/>
      <c r="AQ33" s="1023"/>
      <c r="AR33" s="1023"/>
      <c r="AS33" s="1023"/>
      <c r="AT33" s="1018"/>
      <c r="AU33" s="1019"/>
      <c r="AV33" s="1019"/>
      <c r="AW33" s="1019"/>
      <c r="AX33" s="1020"/>
      <c r="AY33" s="1015"/>
      <c r="AZ33" s="1015"/>
      <c r="BA33" s="1015"/>
      <c r="BB33" s="1016"/>
    </row>
    <row r="34" spans="2:54" ht="36.75" customHeight="1">
      <c r="B34" s="1001">
        <v>2</v>
      </c>
      <c r="C34" s="890"/>
      <c r="D34" s="919">
        <v>34</v>
      </c>
      <c r="E34" s="920"/>
      <c r="F34" s="920"/>
      <c r="G34" s="991"/>
      <c r="H34" s="913">
        <v>6</v>
      </c>
      <c r="I34" s="889"/>
      <c r="J34" s="890"/>
      <c r="K34" s="913"/>
      <c r="L34" s="889"/>
      <c r="M34" s="889"/>
      <c r="N34" s="890"/>
      <c r="O34" s="913"/>
      <c r="P34" s="889"/>
      <c r="Q34" s="890"/>
      <c r="R34" s="915"/>
      <c r="S34" s="899"/>
      <c r="T34" s="900"/>
      <c r="U34" s="913">
        <v>12</v>
      </c>
      <c r="V34" s="889"/>
      <c r="W34" s="890"/>
      <c r="X34" s="919">
        <f>D34+H34+K34+O34+R34+U34</f>
        <v>52</v>
      </c>
      <c r="Y34" s="920"/>
      <c r="Z34" s="921"/>
      <c r="AA34" s="828"/>
      <c r="AB34" s="884" t="s">
        <v>139</v>
      </c>
      <c r="AC34" s="885"/>
      <c r="AD34" s="885"/>
      <c r="AE34" s="885"/>
      <c r="AF34" s="885"/>
      <c r="AG34" s="886"/>
      <c r="AH34" s="886"/>
      <c r="AI34" s="872" t="s">
        <v>270</v>
      </c>
      <c r="AJ34" s="873"/>
      <c r="AK34" s="873"/>
      <c r="AL34" s="872">
        <v>3</v>
      </c>
      <c r="AM34" s="872"/>
      <c r="AN34" s="872"/>
      <c r="AO34" s="829"/>
      <c r="AP34" s="874">
        <v>1</v>
      </c>
      <c r="AQ34" s="875"/>
      <c r="AR34" s="875"/>
      <c r="AS34" s="876"/>
      <c r="AT34" s="914" t="s">
        <v>430</v>
      </c>
      <c r="AU34" s="914"/>
      <c r="AV34" s="914"/>
      <c r="AW34" s="914"/>
      <c r="AX34" s="914"/>
      <c r="AY34" s="901" t="s">
        <v>265</v>
      </c>
      <c r="AZ34" s="902"/>
      <c r="BA34" s="902"/>
      <c r="BB34" s="903"/>
    </row>
    <row r="35" spans="2:54" ht="21.75" customHeight="1">
      <c r="B35" s="1001">
        <v>3</v>
      </c>
      <c r="C35" s="890"/>
      <c r="D35" s="919">
        <v>34</v>
      </c>
      <c r="E35" s="920"/>
      <c r="F35" s="920"/>
      <c r="G35" s="991"/>
      <c r="H35" s="913">
        <v>6</v>
      </c>
      <c r="I35" s="889"/>
      <c r="J35" s="890"/>
      <c r="K35" s="913">
        <v>3</v>
      </c>
      <c r="L35" s="889"/>
      <c r="M35" s="889"/>
      <c r="N35" s="890"/>
      <c r="O35" s="913"/>
      <c r="P35" s="889"/>
      <c r="Q35" s="890"/>
      <c r="R35" s="915"/>
      <c r="S35" s="899"/>
      <c r="T35" s="900"/>
      <c r="U35" s="913">
        <v>9</v>
      </c>
      <c r="V35" s="889"/>
      <c r="W35" s="890"/>
      <c r="X35" s="919">
        <f>D35+H35+K35+O35+R35+U35</f>
        <v>52</v>
      </c>
      <c r="Y35" s="920"/>
      <c r="Z35" s="921"/>
      <c r="AA35" s="828"/>
      <c r="AB35" s="886"/>
      <c r="AC35" s="886"/>
      <c r="AD35" s="886"/>
      <c r="AE35" s="886"/>
      <c r="AF35" s="886"/>
      <c r="AG35" s="886"/>
      <c r="AH35" s="886"/>
      <c r="AI35" s="873"/>
      <c r="AJ35" s="873"/>
      <c r="AK35" s="873"/>
      <c r="AL35" s="873"/>
      <c r="AM35" s="873"/>
      <c r="AN35" s="873"/>
      <c r="AO35" s="829"/>
      <c r="AP35" s="877"/>
      <c r="AQ35" s="878"/>
      <c r="AR35" s="878"/>
      <c r="AS35" s="879"/>
      <c r="AT35" s="914"/>
      <c r="AU35" s="914"/>
      <c r="AV35" s="914"/>
      <c r="AW35" s="914"/>
      <c r="AX35" s="914"/>
      <c r="AY35" s="904"/>
      <c r="AZ35" s="905"/>
      <c r="BA35" s="905"/>
      <c r="BB35" s="906"/>
    </row>
    <row r="36" spans="2:54" ht="27" customHeight="1">
      <c r="B36" s="1001">
        <v>4</v>
      </c>
      <c r="C36" s="890"/>
      <c r="D36" s="1002" t="s">
        <v>55</v>
      </c>
      <c r="E36" s="1003"/>
      <c r="F36" s="1003"/>
      <c r="G36" s="1004"/>
      <c r="H36" s="913">
        <v>4</v>
      </c>
      <c r="I36" s="889"/>
      <c r="J36" s="890"/>
      <c r="K36" s="913" t="s">
        <v>303</v>
      </c>
      <c r="L36" s="889"/>
      <c r="M36" s="889"/>
      <c r="N36" s="890"/>
      <c r="O36" s="895" t="s">
        <v>140</v>
      </c>
      <c r="P36" s="896"/>
      <c r="Q36" s="897"/>
      <c r="R36" s="898">
        <v>1</v>
      </c>
      <c r="S36" s="899"/>
      <c r="T36" s="900"/>
      <c r="U36" s="891">
        <v>2</v>
      </c>
      <c r="V36" s="889"/>
      <c r="W36" s="890"/>
      <c r="X36" s="891">
        <v>43</v>
      </c>
      <c r="Y36" s="889"/>
      <c r="Z36" s="892"/>
      <c r="AA36" s="828"/>
      <c r="AB36" s="887" t="s">
        <v>85</v>
      </c>
      <c r="AC36" s="886"/>
      <c r="AD36" s="886"/>
      <c r="AE36" s="886"/>
      <c r="AF36" s="886"/>
      <c r="AG36" s="886"/>
      <c r="AH36" s="886"/>
      <c r="AI36" s="872" t="s">
        <v>281</v>
      </c>
      <c r="AJ36" s="873"/>
      <c r="AK36" s="873"/>
      <c r="AL36" s="872" t="s">
        <v>303</v>
      </c>
      <c r="AM36" s="873"/>
      <c r="AN36" s="873"/>
      <c r="AO36" s="830"/>
      <c r="AP36" s="877"/>
      <c r="AQ36" s="878"/>
      <c r="AR36" s="878"/>
      <c r="AS36" s="879"/>
      <c r="AT36" s="914"/>
      <c r="AU36" s="914"/>
      <c r="AV36" s="914"/>
      <c r="AW36" s="914"/>
      <c r="AX36" s="914"/>
      <c r="AY36" s="907"/>
      <c r="AZ36" s="908"/>
      <c r="BA36" s="908"/>
      <c r="BB36" s="909"/>
    </row>
    <row r="37" spans="2:54" ht="21.75" customHeight="1">
      <c r="B37" s="1001" t="s">
        <v>26</v>
      </c>
      <c r="C37" s="890"/>
      <c r="D37" s="1002" t="s">
        <v>302</v>
      </c>
      <c r="E37" s="1003"/>
      <c r="F37" s="1003"/>
      <c r="G37" s="1004"/>
      <c r="H37" s="913">
        <v>22</v>
      </c>
      <c r="I37" s="889"/>
      <c r="J37" s="890"/>
      <c r="K37" s="888" t="s">
        <v>305</v>
      </c>
      <c r="L37" s="889"/>
      <c r="M37" s="889"/>
      <c r="N37" s="890"/>
      <c r="O37" s="895" t="s">
        <v>141</v>
      </c>
      <c r="P37" s="896"/>
      <c r="Q37" s="897"/>
      <c r="R37" s="898">
        <v>1</v>
      </c>
      <c r="S37" s="899"/>
      <c r="T37" s="900"/>
      <c r="U37" s="913">
        <f>U33+U34+U35+U36</f>
        <v>32</v>
      </c>
      <c r="V37" s="889"/>
      <c r="W37" s="890"/>
      <c r="X37" s="891">
        <f>SUM(X33:Z36)</f>
        <v>199</v>
      </c>
      <c r="Y37" s="893"/>
      <c r="Z37" s="894"/>
      <c r="AA37" s="828"/>
      <c r="AB37" s="887" t="s">
        <v>25</v>
      </c>
      <c r="AC37" s="886"/>
      <c r="AD37" s="886"/>
      <c r="AE37" s="886"/>
      <c r="AF37" s="886"/>
      <c r="AG37" s="886"/>
      <c r="AH37" s="886"/>
      <c r="AI37" s="872" t="s">
        <v>265</v>
      </c>
      <c r="AJ37" s="872"/>
      <c r="AK37" s="872"/>
      <c r="AL37" s="872" t="s">
        <v>142</v>
      </c>
      <c r="AM37" s="873"/>
      <c r="AN37" s="873"/>
      <c r="AO37" s="831"/>
      <c r="AP37" s="880"/>
      <c r="AQ37" s="881"/>
      <c r="AR37" s="881"/>
      <c r="AS37" s="882"/>
      <c r="AT37" s="914"/>
      <c r="AU37" s="914"/>
      <c r="AV37" s="914"/>
      <c r="AW37" s="914"/>
      <c r="AX37" s="914"/>
      <c r="AY37" s="910"/>
      <c r="AZ37" s="911"/>
      <c r="BA37" s="911"/>
      <c r="BB37" s="912"/>
    </row>
    <row r="39" spans="4:18" ht="18.75" customHeight="1">
      <c r="D39" s="883" t="s">
        <v>304</v>
      </c>
      <c r="E39" s="883"/>
      <c r="F39" s="883"/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/>
      <c r="R39" s="883"/>
    </row>
    <row r="40" spans="4:18" ht="18.75" customHeight="1">
      <c r="D40" s="883" t="s">
        <v>143</v>
      </c>
      <c r="E40" s="883"/>
      <c r="F40" s="883"/>
      <c r="G40" s="883"/>
      <c r="H40" s="883"/>
      <c r="I40" s="883"/>
      <c r="J40" s="883"/>
      <c r="K40" s="883"/>
      <c r="L40" s="883"/>
      <c r="M40" s="883"/>
      <c r="N40" s="883"/>
      <c r="O40" s="883"/>
      <c r="P40" s="883"/>
      <c r="Q40" s="883"/>
      <c r="R40" s="832"/>
    </row>
  </sheetData>
  <sheetProtection selectLockedCells="1" selectUnlockedCells="1"/>
  <mergeCells count="111">
    <mergeCell ref="X33:Z33"/>
    <mergeCell ref="AB33:AH33"/>
    <mergeCell ref="AL33:AN33"/>
    <mergeCell ref="AG19:AJ19"/>
    <mergeCell ref="AP30:AS33"/>
    <mergeCell ref="B33:C33"/>
    <mergeCell ref="R30:T32"/>
    <mergeCell ref="AP19:AS19"/>
    <mergeCell ref="AT24:BB24"/>
    <mergeCell ref="AT19:AX19"/>
    <mergeCell ref="B26:AZ26"/>
    <mergeCell ref="O19:S19"/>
    <mergeCell ref="AY30:BB33"/>
    <mergeCell ref="R33:T33"/>
    <mergeCell ref="U33:W33"/>
    <mergeCell ref="B34:C34"/>
    <mergeCell ref="D37:G37"/>
    <mergeCell ref="D34:G34"/>
    <mergeCell ref="B36:C36"/>
    <mergeCell ref="B37:C37"/>
    <mergeCell ref="B35:C35"/>
    <mergeCell ref="D36:G36"/>
    <mergeCell ref="D35:G35"/>
    <mergeCell ref="H35:J35"/>
    <mergeCell ref="H34:J34"/>
    <mergeCell ref="D33:G33"/>
    <mergeCell ref="H37:J37"/>
    <mergeCell ref="H33:J33"/>
    <mergeCell ref="H36:J36"/>
    <mergeCell ref="Q15:AN15"/>
    <mergeCell ref="O37:Q37"/>
    <mergeCell ref="K33:N33"/>
    <mergeCell ref="K34:N34"/>
    <mergeCell ref="K35:N35"/>
    <mergeCell ref="O35:Q35"/>
    <mergeCell ref="O34:Q34"/>
    <mergeCell ref="O33:Q33"/>
    <mergeCell ref="K36:N36"/>
    <mergeCell ref="AB30:AH32"/>
    <mergeCell ref="B19:B20"/>
    <mergeCell ref="B30:C32"/>
    <mergeCell ref="B17:BB17"/>
    <mergeCell ref="K19:N19"/>
    <mergeCell ref="D30:G32"/>
    <mergeCell ref="H30:J32"/>
    <mergeCell ref="AY19:BB19"/>
    <mergeCell ref="AL30:AN32"/>
    <mergeCell ref="AT30:AX33"/>
    <mergeCell ref="AI33:AK33"/>
    <mergeCell ref="AO5:BB6"/>
    <mergeCell ref="AP2:BB4"/>
    <mergeCell ref="Q4:AO4"/>
    <mergeCell ref="B5:P5"/>
    <mergeCell ref="B3:P3"/>
    <mergeCell ref="B6:P6"/>
    <mergeCell ref="Q2:AO2"/>
    <mergeCell ref="Q14:AN14"/>
    <mergeCell ref="X30:Z32"/>
    <mergeCell ref="T19:X19"/>
    <mergeCell ref="B2:P2"/>
    <mergeCell ref="B4:P4"/>
    <mergeCell ref="B9:P9"/>
    <mergeCell ref="B8:P8"/>
    <mergeCell ref="K30:N32"/>
    <mergeCell ref="C19:F19"/>
    <mergeCell ref="G19:J19"/>
    <mergeCell ref="AO8:BB8"/>
    <mergeCell ref="Q8:AN8"/>
    <mergeCell ref="AP7:BB7"/>
    <mergeCell ref="Q7:AO7"/>
    <mergeCell ref="Q11:AK11"/>
    <mergeCell ref="Q9:AB9"/>
    <mergeCell ref="Q10:AL10"/>
    <mergeCell ref="Y19:AB19"/>
    <mergeCell ref="AK19:AO19"/>
    <mergeCell ref="AI34:AK35"/>
    <mergeCell ref="X35:Z35"/>
    <mergeCell ref="U35:W35"/>
    <mergeCell ref="AO10:BB11"/>
    <mergeCell ref="AP13:BB13"/>
    <mergeCell ref="Q12:AM12"/>
    <mergeCell ref="O30:Q32"/>
    <mergeCell ref="U30:W32"/>
    <mergeCell ref="D39:R39"/>
    <mergeCell ref="R34:T34"/>
    <mergeCell ref="U34:W34"/>
    <mergeCell ref="AL37:AN37"/>
    <mergeCell ref="R35:T35"/>
    <mergeCell ref="Q13:AN13"/>
    <mergeCell ref="X34:Z34"/>
    <mergeCell ref="AL36:AN36"/>
    <mergeCell ref="AI30:AK32"/>
    <mergeCell ref="AC19:AF19"/>
    <mergeCell ref="O36:Q36"/>
    <mergeCell ref="R37:T37"/>
    <mergeCell ref="R36:T36"/>
    <mergeCell ref="AY34:BB37"/>
    <mergeCell ref="U37:W37"/>
    <mergeCell ref="AI36:AK36"/>
    <mergeCell ref="AT34:AX37"/>
    <mergeCell ref="U36:W36"/>
    <mergeCell ref="AL34:AN35"/>
    <mergeCell ref="AP34:AS37"/>
    <mergeCell ref="D40:Q40"/>
    <mergeCell ref="AB34:AH35"/>
    <mergeCell ref="AB37:AH37"/>
    <mergeCell ref="AB36:AH36"/>
    <mergeCell ref="K37:N37"/>
    <mergeCell ref="X36:Z36"/>
    <mergeCell ref="AI37:AK37"/>
    <mergeCell ref="X37:Z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1031" t="s">
        <v>78</v>
      </c>
      <c r="D1" s="1031"/>
      <c r="E1" s="1031"/>
      <c r="F1" s="1031"/>
      <c r="G1" s="1031"/>
      <c r="H1" s="1031"/>
      <c r="I1" s="1031"/>
      <c r="J1" s="1031"/>
      <c r="K1" s="1031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1024" t="s">
        <v>79</v>
      </c>
      <c r="F9" s="1025"/>
      <c r="G9" s="4"/>
      <c r="H9" s="4"/>
      <c r="I9" s="4"/>
      <c r="J9" s="4"/>
      <c r="K9" s="4"/>
    </row>
    <row r="10" spans="3:11" s="2" customFormat="1" ht="18.75">
      <c r="C10" s="1"/>
      <c r="D10" s="1039" t="s">
        <v>80</v>
      </c>
      <c r="E10" s="1040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1027" t="s">
        <v>82</v>
      </c>
      <c r="E11" s="1028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1027" t="s">
        <v>83</v>
      </c>
      <c r="E12" s="1028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1029" t="s">
        <v>84</v>
      </c>
      <c r="E13" s="1030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1027" t="s">
        <v>85</v>
      </c>
      <c r="E14" s="1028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1026" t="s">
        <v>87</v>
      </c>
      <c r="E15" s="1026"/>
      <c r="F15" s="1026"/>
      <c r="G15" s="1026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1048" t="s">
        <v>88</v>
      </c>
      <c r="D17" s="1049"/>
      <c r="E17" s="1049"/>
      <c r="F17" s="1049"/>
      <c r="G17" s="1049"/>
      <c r="H17" s="1049"/>
      <c r="I17" s="1049"/>
      <c r="J17" s="1049"/>
      <c r="K17" s="4"/>
    </row>
    <row r="18" spans="2:12" s="2" customFormat="1" ht="63.75" customHeight="1">
      <c r="B18" s="1036" t="s">
        <v>89</v>
      </c>
      <c r="C18" s="1037"/>
      <c r="D18" s="1037"/>
      <c r="E18" s="1038"/>
      <c r="F18" s="16" t="s">
        <v>90</v>
      </c>
      <c r="G18" s="53" t="s">
        <v>28</v>
      </c>
      <c r="H18" s="1035"/>
      <c r="I18" s="1035"/>
      <c r="J18" s="1035"/>
      <c r="K18" s="3"/>
      <c r="L18" s="4"/>
    </row>
    <row r="19" spans="1:12" s="2" customFormat="1" ht="18.75" customHeight="1">
      <c r="A19" s="6"/>
      <c r="B19" s="1041" t="s">
        <v>71</v>
      </c>
      <c r="C19" s="1042"/>
      <c r="D19" s="1042"/>
      <c r="E19" s="1043"/>
      <c r="F19" s="1047" t="s">
        <v>91</v>
      </c>
      <c r="G19" s="1032">
        <v>12</v>
      </c>
      <c r="H19" s="1034"/>
      <c r="I19" s="1034"/>
      <c r="J19" s="1034"/>
      <c r="K19" s="3"/>
      <c r="L19" s="3"/>
    </row>
    <row r="20" spans="2:12" s="2" customFormat="1" ht="18.75" customHeight="1">
      <c r="B20" s="1044"/>
      <c r="C20" s="1045"/>
      <c r="D20" s="1045"/>
      <c r="E20" s="1046"/>
      <c r="F20" s="1032"/>
      <c r="G20" s="1033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1031"/>
      <c r="E21" s="1031"/>
      <c r="F21" s="1031"/>
      <c r="G21" s="1031"/>
      <c r="H21" s="1031"/>
      <c r="I21" s="1031"/>
      <c r="J21" s="1031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059" t="s">
        <v>306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1"/>
    </row>
    <row r="2" spans="1:26" s="13" customFormat="1" ht="12.75" customHeight="1">
      <c r="A2" s="1062" t="s">
        <v>32</v>
      </c>
      <c r="B2" s="1064" t="s">
        <v>92</v>
      </c>
      <c r="C2" s="1067" t="s">
        <v>262</v>
      </c>
      <c r="D2" s="1068"/>
      <c r="E2" s="1069"/>
      <c r="F2" s="1070"/>
      <c r="G2" s="1075" t="s">
        <v>93</v>
      </c>
      <c r="H2" s="1077" t="s">
        <v>99</v>
      </c>
      <c r="I2" s="1078"/>
      <c r="J2" s="1078"/>
      <c r="K2" s="1078"/>
      <c r="L2" s="1078"/>
      <c r="M2" s="1079"/>
      <c r="N2" s="1050" t="s">
        <v>261</v>
      </c>
      <c r="O2" s="1051"/>
      <c r="P2" s="1051"/>
      <c r="Q2" s="1051"/>
      <c r="R2" s="1051"/>
      <c r="S2" s="1051"/>
      <c r="T2" s="1051"/>
      <c r="U2" s="1051"/>
      <c r="V2" s="1051"/>
      <c r="W2" s="1051"/>
      <c r="X2" s="1051"/>
      <c r="Y2" s="1052"/>
      <c r="Z2" s="29"/>
    </row>
    <row r="3" spans="1:25" s="13" customFormat="1" ht="12.75" customHeight="1">
      <c r="A3" s="1063"/>
      <c r="B3" s="1065"/>
      <c r="C3" s="1071"/>
      <c r="D3" s="1072"/>
      <c r="E3" s="1073"/>
      <c r="F3" s="1074"/>
      <c r="G3" s="1076"/>
      <c r="H3" s="1112" t="s">
        <v>100</v>
      </c>
      <c r="I3" s="1107" t="s">
        <v>103</v>
      </c>
      <c r="J3" s="1105"/>
      <c r="K3" s="1105"/>
      <c r="L3" s="1108"/>
      <c r="M3" s="1109" t="s">
        <v>106</v>
      </c>
      <c r="N3" s="1098" t="s">
        <v>34</v>
      </c>
      <c r="O3" s="1054"/>
      <c r="P3" s="1099"/>
      <c r="Q3" s="1053" t="s">
        <v>35</v>
      </c>
      <c r="R3" s="1054"/>
      <c r="S3" s="1099"/>
      <c r="T3" s="1053" t="s">
        <v>36</v>
      </c>
      <c r="U3" s="1054"/>
      <c r="V3" s="1099"/>
      <c r="W3" s="1053" t="s">
        <v>37</v>
      </c>
      <c r="X3" s="1054"/>
      <c r="Y3" s="1055"/>
    </row>
    <row r="4" spans="1:25" s="13" customFormat="1" ht="18.75" customHeight="1">
      <c r="A4" s="1063"/>
      <c r="B4" s="1065"/>
      <c r="C4" s="1080" t="s">
        <v>94</v>
      </c>
      <c r="D4" s="1080" t="s">
        <v>95</v>
      </c>
      <c r="E4" s="1087" t="s">
        <v>96</v>
      </c>
      <c r="F4" s="1088"/>
      <c r="G4" s="1076"/>
      <c r="H4" s="1112"/>
      <c r="I4" s="1080" t="s">
        <v>101</v>
      </c>
      <c r="J4" s="1087" t="s">
        <v>102</v>
      </c>
      <c r="K4" s="1116"/>
      <c r="L4" s="1117"/>
      <c r="M4" s="1109"/>
      <c r="N4" s="1100"/>
      <c r="O4" s="1057"/>
      <c r="P4" s="1101"/>
      <c r="Q4" s="1056"/>
      <c r="R4" s="1057"/>
      <c r="S4" s="1101"/>
      <c r="T4" s="1056"/>
      <c r="U4" s="1057"/>
      <c r="V4" s="1101"/>
      <c r="W4" s="1056"/>
      <c r="X4" s="1057"/>
      <c r="Y4" s="1058"/>
    </row>
    <row r="5" spans="1:25" s="13" customFormat="1" ht="15.75">
      <c r="A5" s="1063"/>
      <c r="B5" s="1065"/>
      <c r="C5" s="1080"/>
      <c r="D5" s="1080"/>
      <c r="E5" s="1089" t="s">
        <v>97</v>
      </c>
      <c r="F5" s="1113" t="s">
        <v>98</v>
      </c>
      <c r="G5" s="1076"/>
      <c r="H5" s="1112"/>
      <c r="I5" s="1080"/>
      <c r="J5" s="1089" t="s">
        <v>33</v>
      </c>
      <c r="K5" s="1089" t="s">
        <v>104</v>
      </c>
      <c r="L5" s="1089" t="s">
        <v>105</v>
      </c>
      <c r="M5" s="1109"/>
      <c r="N5" s="73">
        <v>1</v>
      </c>
      <c r="O5" s="14" t="s">
        <v>267</v>
      </c>
      <c r="P5" s="14" t="s">
        <v>263</v>
      </c>
      <c r="Q5" s="14">
        <v>3</v>
      </c>
      <c r="R5" s="14" t="s">
        <v>266</v>
      </c>
      <c r="S5" s="14" t="s">
        <v>268</v>
      </c>
      <c r="T5" s="14">
        <v>5</v>
      </c>
      <c r="U5" s="14" t="s">
        <v>269</v>
      </c>
      <c r="V5" s="14" t="s">
        <v>270</v>
      </c>
      <c r="W5" s="14">
        <v>7</v>
      </c>
      <c r="X5" s="14" t="s">
        <v>271</v>
      </c>
      <c r="Y5" s="21" t="s">
        <v>265</v>
      </c>
    </row>
    <row r="6" spans="1:25" s="13" customFormat="1" ht="21" customHeight="1" thickBot="1">
      <c r="A6" s="1063"/>
      <c r="B6" s="1065"/>
      <c r="C6" s="1080"/>
      <c r="D6" s="1080"/>
      <c r="E6" s="1090"/>
      <c r="F6" s="1114"/>
      <c r="G6" s="1076"/>
      <c r="H6" s="1112"/>
      <c r="I6" s="1080"/>
      <c r="J6" s="1090"/>
      <c r="K6" s="1090"/>
      <c r="L6" s="1090"/>
      <c r="M6" s="1109"/>
      <c r="N6" s="1104" t="s">
        <v>38</v>
      </c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6"/>
    </row>
    <row r="7" spans="1:49" s="13" customFormat="1" ht="36.75" customHeight="1" thickBot="1">
      <c r="A7" s="1063"/>
      <c r="B7" s="1066"/>
      <c r="C7" s="1080"/>
      <c r="D7" s="1080"/>
      <c r="E7" s="1091"/>
      <c r="F7" s="1115"/>
      <c r="G7" s="1076"/>
      <c r="H7" s="1112"/>
      <c r="I7" s="1080"/>
      <c r="J7" s="1091"/>
      <c r="K7" s="1091"/>
      <c r="L7" s="1091"/>
      <c r="M7" s="1109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81" t="s">
        <v>34</v>
      </c>
      <c r="AM7" s="1081"/>
      <c r="AN7" s="1081"/>
      <c r="AO7" s="1081" t="s">
        <v>35</v>
      </c>
      <c r="AP7" s="1081"/>
      <c r="AQ7" s="1081"/>
      <c r="AR7" s="1081" t="s">
        <v>36</v>
      </c>
      <c r="AS7" s="1081"/>
      <c r="AT7" s="1081"/>
      <c r="AU7" s="1081" t="s">
        <v>37</v>
      </c>
      <c r="AV7" s="1081"/>
      <c r="AW7" s="1081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81"/>
      <c r="AM8" s="1081"/>
      <c r="AN8" s="1081"/>
      <c r="AO8" s="1081"/>
      <c r="AP8" s="1081"/>
      <c r="AQ8" s="1081"/>
      <c r="AR8" s="1081"/>
      <c r="AS8" s="1081"/>
      <c r="AT8" s="1081"/>
      <c r="AU8" s="1081"/>
      <c r="AV8" s="1081"/>
      <c r="AW8" s="1081"/>
    </row>
    <row r="9" spans="1:49" s="13" customFormat="1" ht="23.25" customHeight="1" thickBot="1">
      <c r="A9" s="1126" t="s">
        <v>197</v>
      </c>
      <c r="B9" s="1127"/>
      <c r="C9" s="1127"/>
      <c r="D9" s="1127"/>
      <c r="E9" s="1127"/>
      <c r="F9" s="1127"/>
      <c r="G9" s="1127"/>
      <c r="H9" s="1127"/>
      <c r="I9" s="1127"/>
      <c r="J9" s="1127"/>
      <c r="K9" s="1127"/>
      <c r="L9" s="1127"/>
      <c r="M9" s="1127"/>
      <c r="N9" s="1127"/>
      <c r="O9" s="1127"/>
      <c r="P9" s="1127"/>
      <c r="Q9" s="1127"/>
      <c r="R9" s="1127"/>
      <c r="S9" s="1127"/>
      <c r="T9" s="1127"/>
      <c r="U9" s="1127"/>
      <c r="V9" s="1127"/>
      <c r="W9" s="1127"/>
      <c r="X9" s="1127"/>
      <c r="Y9" s="1128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267</v>
      </c>
      <c r="AN9" s="240" t="s">
        <v>263</v>
      </c>
      <c r="AO9" s="240">
        <v>3</v>
      </c>
      <c r="AP9" s="240" t="s">
        <v>266</v>
      </c>
      <c r="AQ9" s="240" t="s">
        <v>268</v>
      </c>
      <c r="AR9" s="240">
        <v>5</v>
      </c>
      <c r="AS9" s="240" t="s">
        <v>269</v>
      </c>
      <c r="AT9" s="240" t="s">
        <v>270</v>
      </c>
      <c r="AU9" s="240">
        <v>7</v>
      </c>
      <c r="AV9" s="240" t="s">
        <v>271</v>
      </c>
      <c r="AW9" s="240" t="s">
        <v>265</v>
      </c>
    </row>
    <row r="10" spans="1:49" s="13" customFormat="1" ht="27" customHeight="1" thickBot="1">
      <c r="A10" s="1129" t="s">
        <v>310</v>
      </c>
      <c r="B10" s="1130"/>
      <c r="C10" s="1130"/>
      <c r="D10" s="1130"/>
      <c r="E10" s="1130"/>
      <c r="F10" s="1130"/>
      <c r="G10" s="1131"/>
      <c r="H10" s="1131"/>
      <c r="I10" s="1131"/>
      <c r="J10" s="1131"/>
      <c r="K10" s="1131"/>
      <c r="L10" s="1131"/>
      <c r="M10" s="1131"/>
      <c r="N10" s="1131"/>
      <c r="O10" s="1131"/>
      <c r="P10" s="1131"/>
      <c r="Q10" s="1131"/>
      <c r="R10" s="1131"/>
      <c r="S10" s="1131"/>
      <c r="T10" s="1131"/>
      <c r="U10" s="1131"/>
      <c r="V10" s="1131"/>
      <c r="W10" s="1131"/>
      <c r="X10" s="1131"/>
      <c r="Y10" s="1132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111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290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506" customFormat="1" ht="15.75">
      <c r="A12" s="491" t="s">
        <v>112</v>
      </c>
      <c r="B12" s="492" t="s">
        <v>39</v>
      </c>
      <c r="C12" s="493"/>
      <c r="D12" s="494">
        <v>1</v>
      </c>
      <c r="E12" s="495"/>
      <c r="F12" s="496"/>
      <c r="G12" s="497">
        <v>2</v>
      </c>
      <c r="H12" s="498">
        <f aca="true" t="shared" si="1" ref="H12:H19">G12*30</f>
        <v>60</v>
      </c>
      <c r="I12" s="499">
        <f aca="true" t="shared" si="2" ref="I12:I17">SUMPRODUCT(N12:Y12,$N$7:$Y$7)</f>
        <v>30</v>
      </c>
      <c r="J12" s="493"/>
      <c r="K12" s="493"/>
      <c r="L12" s="493">
        <v>30</v>
      </c>
      <c r="M12" s="500">
        <f aca="true" t="shared" si="3" ref="M12:M19">H12-I12</f>
        <v>30</v>
      </c>
      <c r="N12" s="501">
        <v>2</v>
      </c>
      <c r="O12" s="502"/>
      <c r="P12" s="503"/>
      <c r="Q12" s="504"/>
      <c r="R12" s="493"/>
      <c r="S12" s="500"/>
      <c r="T12" s="505"/>
      <c r="U12" s="493"/>
      <c r="V12" s="500"/>
      <c r="W12" s="504"/>
      <c r="X12" s="493"/>
      <c r="Y12" s="500"/>
      <c r="AD12" s="506">
        <v>1</v>
      </c>
      <c r="AK12" s="507" t="s">
        <v>291</v>
      </c>
      <c r="AL12" s="508">
        <f>COUNTIF($D11:$D28,AL$9)</f>
        <v>2</v>
      </c>
      <c r="AM12" s="508">
        <f>COUNTIF($D11:$D28,AM$9)</f>
        <v>0</v>
      </c>
      <c r="AN12" s="508">
        <v>1</v>
      </c>
      <c r="AO12" s="508">
        <f>COUNTIF($D11:$D28,AO$9)</f>
        <v>1</v>
      </c>
      <c r="AP12" s="508">
        <f>COUNTIF($D11:$D28,AP$9)</f>
        <v>1</v>
      </c>
      <c r="AQ12" s="508">
        <v>1</v>
      </c>
      <c r="AR12" s="508">
        <f aca="true" t="shared" si="4" ref="AR12:AW12">COUNTIF($D11:$D28,AR$9)</f>
        <v>0</v>
      </c>
      <c r="AS12" s="508">
        <f t="shared" si="4"/>
        <v>0</v>
      </c>
      <c r="AT12" s="508">
        <f t="shared" si="4"/>
        <v>0</v>
      </c>
      <c r="AU12" s="508">
        <f t="shared" si="4"/>
        <v>0</v>
      </c>
      <c r="AV12" s="508">
        <f t="shared" si="4"/>
        <v>0</v>
      </c>
      <c r="AW12" s="508">
        <f t="shared" si="4"/>
        <v>1</v>
      </c>
    </row>
    <row r="13" spans="1:49" s="506" customFormat="1" ht="15.75">
      <c r="A13" s="491" t="s">
        <v>113</v>
      </c>
      <c r="B13" s="492" t="s">
        <v>39</v>
      </c>
      <c r="C13" s="493"/>
      <c r="D13" s="495"/>
      <c r="E13" s="495"/>
      <c r="F13" s="496"/>
      <c r="G13" s="497">
        <v>1.5</v>
      </c>
      <c r="H13" s="498">
        <f t="shared" si="1"/>
        <v>45</v>
      </c>
      <c r="I13" s="499">
        <f t="shared" si="2"/>
        <v>18</v>
      </c>
      <c r="J13" s="493"/>
      <c r="K13" s="493"/>
      <c r="L13" s="493">
        <v>18</v>
      </c>
      <c r="M13" s="500">
        <f t="shared" si="3"/>
        <v>27</v>
      </c>
      <c r="N13" s="501"/>
      <c r="O13" s="502">
        <v>2</v>
      </c>
      <c r="P13" s="503"/>
      <c r="Q13" s="504"/>
      <c r="R13" s="493"/>
      <c r="S13" s="500"/>
      <c r="T13" s="505"/>
      <c r="U13" s="493"/>
      <c r="V13" s="500"/>
      <c r="W13" s="504"/>
      <c r="X13" s="493"/>
      <c r="Y13" s="500"/>
      <c r="AD13" s="506">
        <v>1</v>
      </c>
      <c r="AK13" s="507" t="s">
        <v>292</v>
      </c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</row>
    <row r="14" spans="1:49" s="506" customFormat="1" ht="15.75">
      <c r="A14" s="491" t="s">
        <v>114</v>
      </c>
      <c r="B14" s="492" t="s">
        <v>39</v>
      </c>
      <c r="C14" s="493" t="s">
        <v>263</v>
      </c>
      <c r="D14" s="495"/>
      <c r="E14" s="495"/>
      <c r="F14" s="496"/>
      <c r="G14" s="497">
        <v>1.5</v>
      </c>
      <c r="H14" s="498">
        <f t="shared" si="1"/>
        <v>45</v>
      </c>
      <c r="I14" s="499">
        <f t="shared" si="2"/>
        <v>18</v>
      </c>
      <c r="J14" s="493"/>
      <c r="K14" s="493"/>
      <c r="L14" s="493">
        <v>18</v>
      </c>
      <c r="M14" s="500">
        <f t="shared" si="3"/>
        <v>27</v>
      </c>
      <c r="N14" s="501"/>
      <c r="O14" s="502"/>
      <c r="P14" s="503">
        <v>2</v>
      </c>
      <c r="Q14" s="504"/>
      <c r="R14" s="493"/>
      <c r="S14" s="500"/>
      <c r="T14" s="505"/>
      <c r="U14" s="493"/>
      <c r="V14" s="500"/>
      <c r="W14" s="504"/>
      <c r="X14" s="493"/>
      <c r="Y14" s="500"/>
      <c r="AD14" s="506">
        <v>1</v>
      </c>
      <c r="AK14" s="507" t="s">
        <v>293</v>
      </c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</row>
    <row r="15" spans="1:25" s="174" customFormat="1" ht="15.75">
      <c r="A15" s="171" t="s">
        <v>214</v>
      </c>
      <c r="B15" s="269" t="s">
        <v>215</v>
      </c>
      <c r="C15" s="172"/>
      <c r="D15" s="173" t="s">
        <v>264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216</v>
      </c>
      <c r="R15" s="172" t="s">
        <v>216</v>
      </c>
      <c r="S15" s="182" t="s">
        <v>216</v>
      </c>
      <c r="T15" s="181" t="s">
        <v>216</v>
      </c>
      <c r="U15" s="172" t="s">
        <v>216</v>
      </c>
      <c r="V15" s="182" t="s">
        <v>216</v>
      </c>
      <c r="W15" s="181" t="s">
        <v>216</v>
      </c>
      <c r="X15" s="172" t="s">
        <v>216</v>
      </c>
      <c r="Y15" s="197"/>
    </row>
    <row r="16" spans="1:30" s="174" customFormat="1" ht="15.75">
      <c r="A16" s="175" t="s">
        <v>217</v>
      </c>
      <c r="B16" s="270" t="s">
        <v>215</v>
      </c>
      <c r="C16" s="176"/>
      <c r="D16" s="177" t="s">
        <v>265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506" customFormat="1" ht="15.75">
      <c r="A17" s="495" t="s">
        <v>115</v>
      </c>
      <c r="B17" s="492" t="s">
        <v>40</v>
      </c>
      <c r="C17" s="493">
        <v>1</v>
      </c>
      <c r="D17" s="493"/>
      <c r="E17" s="493"/>
      <c r="F17" s="514"/>
      <c r="G17" s="515">
        <v>3</v>
      </c>
      <c r="H17" s="516">
        <f t="shared" si="1"/>
        <v>90</v>
      </c>
      <c r="I17" s="499">
        <f t="shared" si="2"/>
        <v>45</v>
      </c>
      <c r="J17" s="517">
        <v>30</v>
      </c>
      <c r="K17" s="517"/>
      <c r="L17" s="517">
        <v>15</v>
      </c>
      <c r="M17" s="518">
        <f t="shared" si="3"/>
        <v>45</v>
      </c>
      <c r="N17" s="501">
        <v>3</v>
      </c>
      <c r="O17" s="502"/>
      <c r="P17" s="503"/>
      <c r="Q17" s="501"/>
      <c r="R17" s="502"/>
      <c r="S17" s="513"/>
      <c r="T17" s="504"/>
      <c r="U17" s="493"/>
      <c r="V17" s="500"/>
      <c r="W17" s="504"/>
      <c r="X17" s="493"/>
      <c r="Y17" s="500"/>
      <c r="AD17" s="506">
        <v>1</v>
      </c>
    </row>
    <row r="18" spans="1:30" s="13" customFormat="1" ht="15.75">
      <c r="A18" s="69" t="s">
        <v>116</v>
      </c>
      <c r="B18" s="268" t="s">
        <v>41</v>
      </c>
      <c r="C18" s="30"/>
      <c r="D18" s="30" t="s">
        <v>266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117</v>
      </c>
      <c r="B19" s="268" t="s">
        <v>43</v>
      </c>
      <c r="C19" s="25" t="s">
        <v>266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83" t="s">
        <v>118</v>
      </c>
      <c r="B20" s="302" t="s">
        <v>44</v>
      </c>
      <c r="C20" s="303">
        <v>3</v>
      </c>
      <c r="D20" s="303"/>
      <c r="E20" s="303"/>
      <c r="F20" s="304"/>
      <c r="G20" s="675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119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37" customFormat="1" ht="15.75">
      <c r="A22" s="519" t="s">
        <v>120</v>
      </c>
      <c r="B22" s="520" t="s">
        <v>45</v>
      </c>
      <c r="C22" s="521"/>
      <c r="D22" s="522">
        <v>1</v>
      </c>
      <c r="E22" s="523"/>
      <c r="F22" s="524"/>
      <c r="G22" s="525">
        <v>3</v>
      </c>
      <c r="H22" s="526">
        <f aca="true" t="shared" si="5" ref="H22:H27">G22*30</f>
        <v>90</v>
      </c>
      <c r="I22" s="527">
        <f>SUM($J22:$L22)</f>
        <v>60</v>
      </c>
      <c r="J22" s="528">
        <v>2</v>
      </c>
      <c r="K22" s="528"/>
      <c r="L22" s="528">
        <v>58</v>
      </c>
      <c r="M22" s="529">
        <f aca="true" t="shared" si="6" ref="M22:M27">H22-I22</f>
        <v>30</v>
      </c>
      <c r="N22" s="530">
        <v>4</v>
      </c>
      <c r="O22" s="531"/>
      <c r="P22" s="532"/>
      <c r="Q22" s="530"/>
      <c r="R22" s="531"/>
      <c r="S22" s="533"/>
      <c r="T22" s="534"/>
      <c r="U22" s="522"/>
      <c r="V22" s="535"/>
      <c r="W22" s="534"/>
      <c r="X22" s="522"/>
      <c r="Y22" s="536"/>
      <c r="AD22" s="537">
        <v>1</v>
      </c>
    </row>
    <row r="23" spans="1:30" s="537" customFormat="1" ht="15.75">
      <c r="A23" s="519" t="s">
        <v>121</v>
      </c>
      <c r="B23" s="520" t="s">
        <v>45</v>
      </c>
      <c r="C23" s="521"/>
      <c r="D23" s="523"/>
      <c r="E23" s="523"/>
      <c r="F23" s="524"/>
      <c r="G23" s="525">
        <v>2</v>
      </c>
      <c r="H23" s="526">
        <f t="shared" si="5"/>
        <v>60</v>
      </c>
      <c r="I23" s="527">
        <v>36</v>
      </c>
      <c r="J23" s="528"/>
      <c r="K23" s="528"/>
      <c r="L23" s="528">
        <v>36</v>
      </c>
      <c r="M23" s="529">
        <f t="shared" si="6"/>
        <v>24</v>
      </c>
      <c r="N23" s="530"/>
      <c r="O23" s="531">
        <v>4</v>
      </c>
      <c r="P23" s="532"/>
      <c r="Q23" s="530"/>
      <c r="R23" s="531"/>
      <c r="S23" s="533"/>
      <c r="T23" s="534"/>
      <c r="U23" s="522"/>
      <c r="V23" s="535"/>
      <c r="W23" s="534"/>
      <c r="X23" s="522"/>
      <c r="Y23" s="536"/>
      <c r="AD23" s="537">
        <v>1</v>
      </c>
    </row>
    <row r="24" spans="1:30" s="537" customFormat="1" ht="15.75">
      <c r="A24" s="519" t="s">
        <v>122</v>
      </c>
      <c r="B24" s="520" t="s">
        <v>45</v>
      </c>
      <c r="C24" s="521"/>
      <c r="D24" s="522" t="s">
        <v>272</v>
      </c>
      <c r="E24" s="575"/>
      <c r="F24" s="524"/>
      <c r="G24" s="525">
        <v>2</v>
      </c>
      <c r="H24" s="526">
        <f t="shared" si="5"/>
        <v>60</v>
      </c>
      <c r="I24" s="527">
        <v>36</v>
      </c>
      <c r="J24" s="528"/>
      <c r="K24" s="528"/>
      <c r="L24" s="528">
        <v>36</v>
      </c>
      <c r="M24" s="529">
        <f t="shared" si="6"/>
        <v>24</v>
      </c>
      <c r="N24" s="530"/>
      <c r="O24" s="531"/>
      <c r="P24" s="532">
        <v>4</v>
      </c>
      <c r="Q24" s="530"/>
      <c r="R24" s="531"/>
      <c r="S24" s="533"/>
      <c r="T24" s="534"/>
      <c r="U24" s="522"/>
      <c r="V24" s="535"/>
      <c r="W24" s="534"/>
      <c r="X24" s="522"/>
      <c r="Y24" s="536"/>
      <c r="AD24" s="537">
        <v>1</v>
      </c>
    </row>
    <row r="25" spans="1:30" s="13" customFormat="1" ht="15.75">
      <c r="A25" s="313" t="s">
        <v>123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124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125</v>
      </c>
      <c r="B27" s="315" t="s">
        <v>45</v>
      </c>
      <c r="C27" s="244"/>
      <c r="D27" s="79" t="s">
        <v>273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126</v>
      </c>
      <c r="B28" s="315" t="s">
        <v>45</v>
      </c>
      <c r="C28" s="244"/>
      <c r="D28" s="324" t="s">
        <v>274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311</v>
      </c>
      <c r="B29" s="108" t="s">
        <v>146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81" t="s">
        <v>34</v>
      </c>
      <c r="AM29" s="1081"/>
      <c r="AN29" s="1081"/>
      <c r="AO29" s="1081" t="s">
        <v>35</v>
      </c>
      <c r="AP29" s="1081"/>
      <c r="AQ29" s="1081"/>
      <c r="AR29" s="1081" t="s">
        <v>36</v>
      </c>
      <c r="AS29" s="1081"/>
      <c r="AT29" s="1081"/>
      <c r="AU29" s="1081" t="s">
        <v>37</v>
      </c>
      <c r="AV29" s="1081"/>
      <c r="AW29" s="1081"/>
    </row>
    <row r="30" spans="1:49" s="506" customFormat="1" ht="15.75">
      <c r="A30" s="495" t="s">
        <v>312</v>
      </c>
      <c r="B30" s="538" t="s">
        <v>146</v>
      </c>
      <c r="C30" s="539"/>
      <c r="D30" s="539">
        <v>1</v>
      </c>
      <c r="E30" s="540"/>
      <c r="F30" s="541"/>
      <c r="G30" s="542">
        <v>3.5</v>
      </c>
      <c r="H30" s="543">
        <f>30*G30</f>
        <v>105</v>
      </c>
      <c r="I30" s="499">
        <f>SUMPRODUCT(N30:Y30,$N$7:$Y$7)</f>
        <v>60</v>
      </c>
      <c r="J30" s="544">
        <v>30</v>
      </c>
      <c r="K30" s="539"/>
      <c r="L30" s="539">
        <v>30</v>
      </c>
      <c r="M30" s="545">
        <f aca="true" t="shared" si="8" ref="M30:M37">H30-I30</f>
        <v>45</v>
      </c>
      <c r="N30" s="546">
        <v>4</v>
      </c>
      <c r="O30" s="509"/>
      <c r="P30" s="547"/>
      <c r="Q30" s="546"/>
      <c r="R30" s="509"/>
      <c r="S30" s="548"/>
      <c r="T30" s="546"/>
      <c r="U30" s="509"/>
      <c r="V30" s="548"/>
      <c r="W30" s="546"/>
      <c r="X30" s="509"/>
      <c r="Y30" s="548"/>
      <c r="Z30" s="506">
        <f t="shared" si="7"/>
        <v>105</v>
      </c>
      <c r="AA30" s="549"/>
      <c r="AB30" s="549"/>
      <c r="AC30" s="549"/>
      <c r="AD30" s="549">
        <v>1</v>
      </c>
      <c r="AE30" s="549"/>
      <c r="AF30" s="549"/>
      <c r="AG30" s="549"/>
      <c r="AH30" s="549"/>
      <c r="AI30" s="549"/>
      <c r="AJ30" s="549"/>
      <c r="AK30" s="508"/>
      <c r="AL30" s="1081"/>
      <c r="AM30" s="1081"/>
      <c r="AN30" s="1081"/>
      <c r="AO30" s="1081"/>
      <c r="AP30" s="1081"/>
      <c r="AQ30" s="1081"/>
      <c r="AR30" s="1081"/>
      <c r="AS30" s="1081"/>
      <c r="AT30" s="1081"/>
      <c r="AU30" s="1081"/>
      <c r="AV30" s="1081"/>
      <c r="AW30" s="1081"/>
    </row>
    <row r="31" spans="1:49" s="570" customFormat="1" ht="15" customHeight="1">
      <c r="A31" s="495" t="s">
        <v>313</v>
      </c>
      <c r="B31" s="538" t="s">
        <v>146</v>
      </c>
      <c r="C31" s="539" t="s">
        <v>267</v>
      </c>
      <c r="D31" s="550"/>
      <c r="E31" s="540"/>
      <c r="F31" s="541"/>
      <c r="G31" s="542">
        <v>2</v>
      </c>
      <c r="H31" s="543">
        <f>30*G31</f>
        <v>60</v>
      </c>
      <c r="I31" s="499">
        <f>SUMPRODUCT(N31:Y31,$N$7:$Y$7)</f>
        <v>36</v>
      </c>
      <c r="J31" s="544">
        <v>18</v>
      </c>
      <c r="K31" s="539"/>
      <c r="L31" s="539">
        <v>18</v>
      </c>
      <c r="M31" s="545">
        <f t="shared" si="8"/>
        <v>24</v>
      </c>
      <c r="N31" s="546"/>
      <c r="O31" s="509">
        <v>4</v>
      </c>
      <c r="P31" s="547"/>
      <c r="Q31" s="546"/>
      <c r="R31" s="509"/>
      <c r="S31" s="548"/>
      <c r="T31" s="546"/>
      <c r="U31" s="509"/>
      <c r="V31" s="548"/>
      <c r="W31" s="546"/>
      <c r="X31" s="509"/>
      <c r="Y31" s="548"/>
      <c r="Z31" s="570">
        <f t="shared" si="7"/>
        <v>60</v>
      </c>
      <c r="AA31" s="568"/>
      <c r="AB31" s="568"/>
      <c r="AC31" s="568"/>
      <c r="AD31" s="568">
        <v>1</v>
      </c>
      <c r="AE31" s="568"/>
      <c r="AF31" s="568"/>
      <c r="AG31" s="568"/>
      <c r="AH31" s="568"/>
      <c r="AI31" s="568"/>
      <c r="AJ31" s="568"/>
      <c r="AK31" s="508"/>
      <c r="AL31" s="569">
        <v>1</v>
      </c>
      <c r="AM31" s="569" t="s">
        <v>267</v>
      </c>
      <c r="AN31" s="569" t="s">
        <v>263</v>
      </c>
      <c r="AO31" s="569">
        <v>3</v>
      </c>
      <c r="AP31" s="569" t="s">
        <v>266</v>
      </c>
      <c r="AQ31" s="569" t="s">
        <v>268</v>
      </c>
      <c r="AR31" s="569">
        <v>5</v>
      </c>
      <c r="AS31" s="569" t="s">
        <v>269</v>
      </c>
      <c r="AT31" s="569" t="s">
        <v>270</v>
      </c>
      <c r="AU31" s="569">
        <v>7</v>
      </c>
      <c r="AV31" s="569" t="s">
        <v>271</v>
      </c>
      <c r="AW31" s="569" t="s">
        <v>265</v>
      </c>
    </row>
    <row r="32" spans="1:49" s="13" customFormat="1" ht="15.75">
      <c r="A32" s="69" t="s">
        <v>314</v>
      </c>
      <c r="B32" s="271" t="s">
        <v>147</v>
      </c>
      <c r="C32" s="86" t="s">
        <v>268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506" customFormat="1" ht="13.5" customHeight="1">
      <c r="A33" s="495" t="s">
        <v>315</v>
      </c>
      <c r="B33" s="559" t="s">
        <v>218</v>
      </c>
      <c r="C33" s="553"/>
      <c r="D33" s="554">
        <v>1</v>
      </c>
      <c r="E33" s="553"/>
      <c r="F33" s="560"/>
      <c r="G33" s="561">
        <v>2</v>
      </c>
      <c r="H33" s="543">
        <f>G33*30</f>
        <v>60</v>
      </c>
      <c r="I33" s="510">
        <f>J33+K33+L33</f>
        <v>30</v>
      </c>
      <c r="J33" s="544">
        <v>15</v>
      </c>
      <c r="K33" s="539"/>
      <c r="L33" s="539">
        <v>15</v>
      </c>
      <c r="M33" s="562">
        <f>H33-I33</f>
        <v>30</v>
      </c>
      <c r="N33" s="546">
        <v>2</v>
      </c>
      <c r="O33" s="555"/>
      <c r="P33" s="547"/>
      <c r="Q33" s="546"/>
      <c r="R33" s="509"/>
      <c r="S33" s="548"/>
      <c r="T33" s="556"/>
      <c r="U33" s="557"/>
      <c r="V33" s="558"/>
      <c r="W33" s="556"/>
      <c r="X33" s="557"/>
      <c r="Y33" s="548"/>
      <c r="Z33" s="506">
        <f t="shared" si="7"/>
        <v>60</v>
      </c>
      <c r="AD33" s="506">
        <v>1</v>
      </c>
      <c r="AK33" s="508" t="s">
        <v>290</v>
      </c>
      <c r="AL33" s="508">
        <f>COUNTIF($C29:$C50,AL$9)</f>
        <v>1</v>
      </c>
      <c r="AM33" s="508">
        <f>COUNTIF($C29:$C50,AM$9)</f>
        <v>2</v>
      </c>
      <c r="AN33" s="508">
        <f>COUNTIF($C29:$C50,AN$9)</f>
        <v>2</v>
      </c>
      <c r="AO33" s="508">
        <f>COUNTIF($C29:$C50,AO$9)-1</f>
        <v>1</v>
      </c>
      <c r="AP33" s="508">
        <f aca="true" t="shared" si="9" ref="AP33:AW33">COUNTIF($C29:$C50,AP$9)</f>
        <v>1</v>
      </c>
      <c r="AQ33" s="508">
        <f t="shared" si="9"/>
        <v>1</v>
      </c>
      <c r="AR33" s="508">
        <f t="shared" si="9"/>
        <v>1</v>
      </c>
      <c r="AS33" s="508">
        <f t="shared" si="9"/>
        <v>0</v>
      </c>
      <c r="AT33" s="508">
        <f t="shared" si="9"/>
        <v>0</v>
      </c>
      <c r="AU33" s="508">
        <f t="shared" si="9"/>
        <v>0</v>
      </c>
      <c r="AV33" s="508">
        <f t="shared" si="9"/>
        <v>0</v>
      </c>
      <c r="AW33" s="508">
        <f t="shared" si="9"/>
        <v>0</v>
      </c>
    </row>
    <row r="34" spans="1:49" s="13" customFormat="1" ht="15.75">
      <c r="A34" s="69" t="s">
        <v>316</v>
      </c>
      <c r="B34" s="108" t="s">
        <v>148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291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506" customFormat="1" ht="15.75">
      <c r="A35" s="493" t="s">
        <v>317</v>
      </c>
      <c r="B35" s="538" t="s">
        <v>148</v>
      </c>
      <c r="C35" s="539"/>
      <c r="D35" s="539">
        <v>1</v>
      </c>
      <c r="E35" s="540"/>
      <c r="F35" s="541"/>
      <c r="G35" s="563">
        <f aca="true" t="shared" si="11" ref="G35:G44">H35/30</f>
        <v>2.5</v>
      </c>
      <c r="H35" s="543">
        <v>75</v>
      </c>
      <c r="I35" s="499">
        <f>SUMPRODUCT(N35:Y35,$N$7:$Y$7)</f>
        <v>45</v>
      </c>
      <c r="J35" s="544">
        <v>30</v>
      </c>
      <c r="K35" s="539">
        <v>15</v>
      </c>
      <c r="L35" s="544"/>
      <c r="M35" s="545">
        <f t="shared" si="8"/>
        <v>30</v>
      </c>
      <c r="N35" s="546">
        <v>3</v>
      </c>
      <c r="O35" s="509"/>
      <c r="P35" s="547"/>
      <c r="Q35" s="546"/>
      <c r="R35" s="509"/>
      <c r="S35" s="548"/>
      <c r="T35" s="546"/>
      <c r="U35" s="509"/>
      <c r="V35" s="548"/>
      <c r="W35" s="546"/>
      <c r="X35" s="509"/>
      <c r="Y35" s="548"/>
      <c r="Z35" s="506">
        <f t="shared" si="7"/>
        <v>75</v>
      </c>
      <c r="AD35" s="506">
        <v>1</v>
      </c>
      <c r="AK35" s="507" t="s">
        <v>292</v>
      </c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</row>
    <row r="36" spans="1:49" s="506" customFormat="1" ht="15.75">
      <c r="A36" s="493" t="s">
        <v>318</v>
      </c>
      <c r="B36" s="538" t="s">
        <v>148</v>
      </c>
      <c r="C36" s="539" t="s">
        <v>267</v>
      </c>
      <c r="D36" s="550"/>
      <c r="E36" s="540"/>
      <c r="F36" s="541"/>
      <c r="G36" s="563">
        <f t="shared" si="11"/>
        <v>2</v>
      </c>
      <c r="H36" s="543">
        <v>60</v>
      </c>
      <c r="I36" s="499">
        <f>SUMPRODUCT(N36:Y36,$N$7:$Y$7)</f>
        <v>36</v>
      </c>
      <c r="J36" s="544">
        <v>18</v>
      </c>
      <c r="K36" s="539">
        <v>18</v>
      </c>
      <c r="L36" s="544"/>
      <c r="M36" s="545">
        <f t="shared" si="8"/>
        <v>24</v>
      </c>
      <c r="N36" s="546"/>
      <c r="O36" s="509">
        <v>4</v>
      </c>
      <c r="P36" s="547"/>
      <c r="Q36" s="546"/>
      <c r="R36" s="509"/>
      <c r="S36" s="548"/>
      <c r="T36" s="546"/>
      <c r="U36" s="509"/>
      <c r="V36" s="548"/>
      <c r="W36" s="546"/>
      <c r="X36" s="509"/>
      <c r="Y36" s="548"/>
      <c r="Z36" s="506">
        <f t="shared" si="7"/>
        <v>60</v>
      </c>
      <c r="AD36" s="506">
        <v>1</v>
      </c>
      <c r="AK36" s="507" t="s">
        <v>293</v>
      </c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</row>
    <row r="37" spans="1:30" s="13" customFormat="1" ht="15.75">
      <c r="A37" s="69" t="s">
        <v>319</v>
      </c>
      <c r="B37" s="108" t="s">
        <v>149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320</v>
      </c>
      <c r="B38" s="108" t="s">
        <v>150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506" customFormat="1" ht="15.75">
      <c r="A39" s="495" t="s">
        <v>321</v>
      </c>
      <c r="B39" s="538" t="s">
        <v>150</v>
      </c>
      <c r="C39" s="550"/>
      <c r="D39" s="539" t="s">
        <v>263</v>
      </c>
      <c r="E39" s="576"/>
      <c r="F39" s="541"/>
      <c r="G39" s="563">
        <f t="shared" si="11"/>
        <v>1.5</v>
      </c>
      <c r="H39" s="543">
        <v>45</v>
      </c>
      <c r="I39" s="499">
        <f>SUMPRODUCT(N39:Y39,$N$7:$Y$7)</f>
        <v>27</v>
      </c>
      <c r="J39" s="544">
        <v>18</v>
      </c>
      <c r="K39" s="539">
        <v>9</v>
      </c>
      <c r="L39" s="539"/>
      <c r="M39" s="545">
        <f aca="true" t="shared" si="12" ref="M39:M46">H39-I39</f>
        <v>18</v>
      </c>
      <c r="N39" s="546"/>
      <c r="O39" s="509"/>
      <c r="P39" s="547">
        <v>3</v>
      </c>
      <c r="Q39" s="546"/>
      <c r="R39" s="509"/>
      <c r="S39" s="548"/>
      <c r="T39" s="546"/>
      <c r="U39" s="509"/>
      <c r="V39" s="548"/>
      <c r="W39" s="546"/>
      <c r="X39" s="509"/>
      <c r="Y39" s="548"/>
      <c r="Z39" s="506">
        <f t="shared" si="7"/>
        <v>45</v>
      </c>
      <c r="AD39" s="506">
        <v>1</v>
      </c>
    </row>
    <row r="40" spans="1:30" s="13" customFormat="1" ht="15.75">
      <c r="A40" s="69" t="s">
        <v>322</v>
      </c>
      <c r="B40" s="108" t="s">
        <v>150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324</v>
      </c>
      <c r="B41" s="108" t="s">
        <v>151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506" customFormat="1" ht="15.75">
      <c r="A42" s="495" t="s">
        <v>325</v>
      </c>
      <c r="B42" s="538" t="s">
        <v>151</v>
      </c>
      <c r="C42" s="539">
        <v>1</v>
      </c>
      <c r="D42" s="539"/>
      <c r="E42" s="540"/>
      <c r="F42" s="541"/>
      <c r="G42" s="563">
        <f t="shared" si="11"/>
        <v>6.5</v>
      </c>
      <c r="H42" s="543">
        <v>195</v>
      </c>
      <c r="I42" s="499">
        <f>SUMPRODUCT(N42:Y42,$N$7:$Y$7)</f>
        <v>90</v>
      </c>
      <c r="J42" s="544">
        <v>45</v>
      </c>
      <c r="K42" s="539"/>
      <c r="L42" s="544">
        <v>45</v>
      </c>
      <c r="M42" s="545">
        <f t="shared" si="12"/>
        <v>105</v>
      </c>
      <c r="N42" s="546">
        <v>6</v>
      </c>
      <c r="O42" s="509"/>
      <c r="P42" s="547"/>
      <c r="Q42" s="546"/>
      <c r="R42" s="509"/>
      <c r="S42" s="548"/>
      <c r="T42" s="546"/>
      <c r="U42" s="509"/>
      <c r="V42" s="548"/>
      <c r="W42" s="546"/>
      <c r="X42" s="509"/>
      <c r="Y42" s="548"/>
      <c r="Z42" s="506">
        <f t="shared" si="7"/>
        <v>195</v>
      </c>
      <c r="AD42" s="506">
        <v>1</v>
      </c>
    </row>
    <row r="43" spans="1:30" s="506" customFormat="1" ht="15.75">
      <c r="A43" s="495" t="s">
        <v>326</v>
      </c>
      <c r="B43" s="538" t="s">
        <v>151</v>
      </c>
      <c r="C43" s="539"/>
      <c r="D43" s="539"/>
      <c r="E43" s="540"/>
      <c r="F43" s="541"/>
      <c r="G43" s="563">
        <f t="shared" si="11"/>
        <v>2</v>
      </c>
      <c r="H43" s="543">
        <v>60</v>
      </c>
      <c r="I43" s="499">
        <f>SUMPRODUCT(N43:Y43,$N$7:$Y$7)</f>
        <v>36</v>
      </c>
      <c r="J43" s="544">
        <v>18</v>
      </c>
      <c r="K43" s="539"/>
      <c r="L43" s="544">
        <v>18</v>
      </c>
      <c r="M43" s="545">
        <f t="shared" si="12"/>
        <v>24</v>
      </c>
      <c r="N43" s="546"/>
      <c r="O43" s="509">
        <v>4</v>
      </c>
      <c r="P43" s="547"/>
      <c r="Q43" s="546"/>
      <c r="R43" s="509"/>
      <c r="S43" s="548"/>
      <c r="T43" s="546"/>
      <c r="U43" s="509"/>
      <c r="V43" s="548"/>
      <c r="W43" s="546"/>
      <c r="X43" s="509"/>
      <c r="Y43" s="548"/>
      <c r="Z43" s="506">
        <f t="shared" si="7"/>
        <v>60</v>
      </c>
      <c r="AD43" s="506">
        <v>1</v>
      </c>
    </row>
    <row r="44" spans="1:30" s="506" customFormat="1" ht="15.75">
      <c r="A44" s="495" t="s">
        <v>327</v>
      </c>
      <c r="B44" s="538" t="s">
        <v>151</v>
      </c>
      <c r="C44" s="539" t="s">
        <v>263</v>
      </c>
      <c r="D44" s="550"/>
      <c r="E44" s="540"/>
      <c r="F44" s="541"/>
      <c r="G44" s="563">
        <f t="shared" si="11"/>
        <v>2</v>
      </c>
      <c r="H44" s="543">
        <v>60</v>
      </c>
      <c r="I44" s="499">
        <f>SUMPRODUCT(N44:Y44,$N$7:$Y$7)</f>
        <v>36</v>
      </c>
      <c r="J44" s="544">
        <v>18</v>
      </c>
      <c r="K44" s="539"/>
      <c r="L44" s="544">
        <v>18</v>
      </c>
      <c r="M44" s="545">
        <f t="shared" si="12"/>
        <v>24</v>
      </c>
      <c r="N44" s="546"/>
      <c r="O44" s="509"/>
      <c r="P44" s="547">
        <v>4</v>
      </c>
      <c r="Q44" s="546"/>
      <c r="R44" s="509"/>
      <c r="S44" s="548"/>
      <c r="T44" s="546"/>
      <c r="U44" s="509"/>
      <c r="V44" s="548"/>
      <c r="W44" s="546"/>
      <c r="X44" s="509"/>
      <c r="Y44" s="548"/>
      <c r="Z44" s="506">
        <f t="shared" si="7"/>
        <v>60</v>
      </c>
      <c r="AD44" s="506">
        <v>1</v>
      </c>
    </row>
    <row r="45" spans="1:30" s="506" customFormat="1" ht="15.75">
      <c r="A45" s="495" t="s">
        <v>328</v>
      </c>
      <c r="B45" s="538" t="s">
        <v>152</v>
      </c>
      <c r="C45" s="539">
        <v>5</v>
      </c>
      <c r="D45" s="550"/>
      <c r="E45" s="540"/>
      <c r="F45" s="541"/>
      <c r="G45" s="563">
        <v>4</v>
      </c>
      <c r="H45" s="543">
        <f>G45*30</f>
        <v>120</v>
      </c>
      <c r="I45" s="499">
        <f>SUMPRODUCT(N45:Y45,$N$7:$Y$7)</f>
        <v>60</v>
      </c>
      <c r="J45" s="544">
        <v>30</v>
      </c>
      <c r="K45" s="539"/>
      <c r="L45" s="539">
        <v>30</v>
      </c>
      <c r="M45" s="545">
        <f>H45-I45</f>
        <v>60</v>
      </c>
      <c r="N45" s="546"/>
      <c r="O45" s="509"/>
      <c r="P45" s="547"/>
      <c r="Q45" s="546"/>
      <c r="R45" s="509"/>
      <c r="S45" s="548"/>
      <c r="T45" s="546">
        <v>4</v>
      </c>
      <c r="U45" s="509"/>
      <c r="V45" s="548"/>
      <c r="W45" s="546"/>
      <c r="X45" s="509"/>
      <c r="Y45" s="548"/>
      <c r="Z45" s="506">
        <f t="shared" si="7"/>
        <v>120</v>
      </c>
      <c r="AD45" s="506">
        <v>3</v>
      </c>
    </row>
    <row r="46" spans="1:30" s="13" customFormat="1" ht="15.75">
      <c r="A46" s="69" t="s">
        <v>329</v>
      </c>
      <c r="B46" s="108" t="s">
        <v>153</v>
      </c>
      <c r="C46" s="86" t="s">
        <v>266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330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506" customFormat="1" ht="15.75">
      <c r="A48" s="495" t="s">
        <v>331</v>
      </c>
      <c r="B48" s="538" t="s">
        <v>50</v>
      </c>
      <c r="C48" s="573"/>
      <c r="D48" s="573" t="s">
        <v>267</v>
      </c>
      <c r="E48" s="540"/>
      <c r="F48" s="541"/>
      <c r="G48" s="563">
        <v>2.5</v>
      </c>
      <c r="H48" s="565">
        <f>G48*30</f>
        <v>75</v>
      </c>
      <c r="I48" s="510">
        <f>J48+K48+L48</f>
        <v>45</v>
      </c>
      <c r="J48" s="544">
        <v>27</v>
      </c>
      <c r="K48" s="539">
        <v>9</v>
      </c>
      <c r="L48" s="539">
        <v>9</v>
      </c>
      <c r="M48" s="545">
        <f>H48-I48</f>
        <v>30</v>
      </c>
      <c r="N48" s="546"/>
      <c r="O48" s="509">
        <v>5</v>
      </c>
      <c r="P48" s="547"/>
      <c r="Q48" s="546"/>
      <c r="R48" s="557"/>
      <c r="S48" s="558"/>
      <c r="T48" s="556"/>
      <c r="U48" s="557"/>
      <c r="V48" s="571"/>
      <c r="W48" s="556"/>
      <c r="X48" s="557"/>
      <c r="Y48" s="548"/>
      <c r="AD48" s="506">
        <v>1</v>
      </c>
    </row>
    <row r="49" spans="1:30" s="506" customFormat="1" ht="15.75">
      <c r="A49" s="495" t="s">
        <v>332</v>
      </c>
      <c r="B49" s="538" t="s">
        <v>50</v>
      </c>
      <c r="C49" s="573" t="s">
        <v>263</v>
      </c>
      <c r="D49" s="573"/>
      <c r="E49" s="540"/>
      <c r="F49" s="541"/>
      <c r="G49" s="563">
        <v>3.5</v>
      </c>
      <c r="H49" s="565">
        <f>G49*30</f>
        <v>105</v>
      </c>
      <c r="I49" s="510">
        <f>J49+K49+L49</f>
        <v>63</v>
      </c>
      <c r="J49" s="544">
        <v>27</v>
      </c>
      <c r="K49" s="539">
        <v>18</v>
      </c>
      <c r="L49" s="539">
        <v>18</v>
      </c>
      <c r="M49" s="545">
        <f>H49-I49</f>
        <v>42</v>
      </c>
      <c r="N49" s="546"/>
      <c r="O49" s="509"/>
      <c r="P49" s="547">
        <v>7</v>
      </c>
      <c r="Q49" s="546"/>
      <c r="R49" s="557"/>
      <c r="S49" s="558"/>
      <c r="T49" s="556"/>
      <c r="U49" s="557"/>
      <c r="V49" s="571"/>
      <c r="W49" s="556"/>
      <c r="X49" s="557"/>
      <c r="Y49" s="548"/>
      <c r="AD49" s="506">
        <v>1</v>
      </c>
    </row>
    <row r="50" spans="1:30" s="13" customFormat="1" ht="16.5" thickBot="1">
      <c r="A50" s="74" t="s">
        <v>333</v>
      </c>
      <c r="B50" s="108" t="s">
        <v>154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102" t="s">
        <v>334</v>
      </c>
      <c r="B51" s="1103"/>
      <c r="C51" s="1103"/>
      <c r="D51" s="1103"/>
      <c r="E51" s="1103"/>
      <c r="F51" s="1103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082" t="s">
        <v>323</v>
      </c>
      <c r="B52" s="1083"/>
      <c r="C52" s="1083"/>
      <c r="D52" s="1083"/>
      <c r="E52" s="1083"/>
      <c r="F52" s="1083"/>
      <c r="G52" s="1084"/>
      <c r="H52" s="1084"/>
      <c r="I52" s="1084"/>
      <c r="J52" s="1084"/>
      <c r="K52" s="1084"/>
      <c r="L52" s="1084"/>
      <c r="M52" s="1084"/>
      <c r="N52" s="1085"/>
      <c r="O52" s="1085"/>
      <c r="P52" s="1085"/>
      <c r="Q52" s="1085"/>
      <c r="R52" s="1085"/>
      <c r="S52" s="1085"/>
      <c r="T52" s="1085"/>
      <c r="U52" s="1085"/>
      <c r="V52" s="1085"/>
      <c r="W52" s="1085"/>
      <c r="X52" s="1085"/>
      <c r="Y52" s="1086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506" customFormat="1" ht="16.5" thickBot="1">
      <c r="A53" s="495" t="s">
        <v>127</v>
      </c>
      <c r="B53" s="538" t="s">
        <v>155</v>
      </c>
      <c r="C53" s="499"/>
      <c r="D53" s="499" t="s">
        <v>263</v>
      </c>
      <c r="E53" s="499"/>
      <c r="F53" s="578"/>
      <c r="G53" s="579">
        <v>2</v>
      </c>
      <c r="H53" s="580">
        <f>G53*30</f>
        <v>60</v>
      </c>
      <c r="I53" s="499">
        <f>SUMPRODUCT(N53:Y53,$N$7:$Y$7)</f>
        <v>36</v>
      </c>
      <c r="J53" s="581">
        <v>18</v>
      </c>
      <c r="K53" s="581">
        <v>18</v>
      </c>
      <c r="L53" s="581"/>
      <c r="M53" s="582">
        <f aca="true" t="shared" si="15" ref="M53:M63">H53-I53</f>
        <v>24</v>
      </c>
      <c r="N53" s="566"/>
      <c r="O53" s="499"/>
      <c r="P53" s="562">
        <v>4</v>
      </c>
      <c r="Q53" s="566"/>
      <c r="R53" s="499"/>
      <c r="S53" s="562"/>
      <c r="T53" s="566"/>
      <c r="U53" s="499"/>
      <c r="V53" s="562"/>
      <c r="W53" s="566"/>
      <c r="X53" s="499"/>
      <c r="Y53" s="548"/>
      <c r="AD53" s="506">
        <v>1</v>
      </c>
      <c r="AE53" s="577">
        <f>SUMIF($AD53:$AD88,AE51,$G53:$G88)</f>
        <v>11.5</v>
      </c>
      <c r="AF53" s="577">
        <f>SUMIF($AD53:$AD88,AF51,$G53:$G88)</f>
        <v>26.5</v>
      </c>
      <c r="AG53" s="577">
        <f>SUMIF($AD53:$AD88,AG51,$G53:$G88)</f>
        <v>17</v>
      </c>
      <c r="AH53" s="577">
        <f>SUMIF($AD53:$AD88,AH51,$G53:$G88)</f>
        <v>24.5</v>
      </c>
      <c r="AI53" s="577">
        <f>SUM(AE53:AH53)</f>
        <v>79.5</v>
      </c>
      <c r="AK53" s="508"/>
      <c r="AL53" s="1081" t="s">
        <v>34</v>
      </c>
      <c r="AM53" s="1081"/>
      <c r="AN53" s="1081"/>
      <c r="AO53" s="1081" t="s">
        <v>35</v>
      </c>
      <c r="AP53" s="1081"/>
      <c r="AQ53" s="1081"/>
      <c r="AR53" s="1081" t="s">
        <v>36</v>
      </c>
      <c r="AS53" s="1081"/>
      <c r="AT53" s="1081"/>
      <c r="AU53" s="1081" t="s">
        <v>37</v>
      </c>
      <c r="AV53" s="1081"/>
      <c r="AW53" s="1081"/>
    </row>
    <row r="54" spans="1:49" s="506" customFormat="1" ht="15.75">
      <c r="A54" s="495" t="s">
        <v>128</v>
      </c>
      <c r="B54" s="538" t="s">
        <v>156</v>
      </c>
      <c r="C54" s="499" t="s">
        <v>270</v>
      </c>
      <c r="D54" s="499"/>
      <c r="E54" s="499"/>
      <c r="F54" s="578"/>
      <c r="G54" s="563">
        <v>3</v>
      </c>
      <c r="H54" s="580">
        <f>G54*30</f>
        <v>90</v>
      </c>
      <c r="I54" s="499">
        <f>SUMPRODUCT(N54:Y54,$N$7:$Y$7)</f>
        <v>45</v>
      </c>
      <c r="J54" s="499">
        <v>18</v>
      </c>
      <c r="K54" s="499">
        <v>27</v>
      </c>
      <c r="L54" s="499"/>
      <c r="M54" s="545">
        <f t="shared" si="15"/>
        <v>45</v>
      </c>
      <c r="N54" s="566"/>
      <c r="O54" s="499"/>
      <c r="P54" s="562"/>
      <c r="Q54" s="566"/>
      <c r="R54" s="499"/>
      <c r="S54" s="562"/>
      <c r="T54" s="566"/>
      <c r="U54" s="499"/>
      <c r="V54" s="562">
        <v>5</v>
      </c>
      <c r="W54" s="566"/>
      <c r="X54" s="499"/>
      <c r="Y54" s="548"/>
      <c r="AD54" s="506">
        <v>3</v>
      </c>
      <c r="AK54" s="508"/>
      <c r="AL54" s="1081"/>
      <c r="AM54" s="1081"/>
      <c r="AN54" s="1081"/>
      <c r="AO54" s="1081"/>
      <c r="AP54" s="1081"/>
      <c r="AQ54" s="1081"/>
      <c r="AR54" s="1081"/>
      <c r="AS54" s="1081"/>
      <c r="AT54" s="1081"/>
      <c r="AU54" s="1081"/>
      <c r="AV54" s="1081"/>
      <c r="AW54" s="1081"/>
    </row>
    <row r="55" spans="1:49" s="13" customFormat="1" ht="15" customHeight="1">
      <c r="A55" s="69" t="s">
        <v>129</v>
      </c>
      <c r="B55" s="108" t="s">
        <v>157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267</v>
      </c>
      <c r="AN55" s="240" t="s">
        <v>263</v>
      </c>
      <c r="AO55" s="240">
        <v>3</v>
      </c>
      <c r="AP55" s="240" t="s">
        <v>266</v>
      </c>
      <c r="AQ55" s="240" t="s">
        <v>268</v>
      </c>
      <c r="AR55" s="240">
        <v>5</v>
      </c>
      <c r="AS55" s="240" t="s">
        <v>269</v>
      </c>
      <c r="AT55" s="240" t="s">
        <v>270</v>
      </c>
      <c r="AU55" s="240">
        <v>7</v>
      </c>
      <c r="AV55" s="240" t="s">
        <v>271</v>
      </c>
      <c r="AW55" s="240" t="s">
        <v>265</v>
      </c>
    </row>
    <row r="56" spans="1:49" s="13" customFormat="1" ht="15.75">
      <c r="A56" s="69" t="s">
        <v>130</v>
      </c>
      <c r="B56" s="246" t="s">
        <v>49</v>
      </c>
      <c r="C56" s="247"/>
      <c r="D56" s="247" t="s">
        <v>266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506" customFormat="1" ht="15.75">
      <c r="A57" s="495" t="s">
        <v>130</v>
      </c>
      <c r="B57" s="572" t="s">
        <v>299</v>
      </c>
      <c r="C57" s="499"/>
      <c r="D57" s="499" t="s">
        <v>267</v>
      </c>
      <c r="E57" s="499"/>
      <c r="F57" s="574"/>
      <c r="G57" s="563">
        <v>1.5</v>
      </c>
      <c r="H57" s="565">
        <f>30*G57</f>
        <v>45</v>
      </c>
      <c r="I57" s="499">
        <v>20</v>
      </c>
      <c r="J57" s="499">
        <v>10</v>
      </c>
      <c r="K57" s="499">
        <v>10</v>
      </c>
      <c r="L57" s="499"/>
      <c r="M57" s="545">
        <f>H57-I57</f>
        <v>25</v>
      </c>
      <c r="N57" s="565"/>
      <c r="O57" s="499">
        <v>2</v>
      </c>
      <c r="P57" s="562"/>
      <c r="Q57" s="566"/>
      <c r="R57" s="499"/>
      <c r="S57" s="562"/>
      <c r="T57" s="566"/>
      <c r="U57" s="499"/>
      <c r="V57" s="562"/>
      <c r="W57" s="566"/>
      <c r="X57" s="499"/>
      <c r="Y57" s="548"/>
      <c r="AD57" s="506">
        <v>1</v>
      </c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</row>
    <row r="58" spans="1:49" s="13" customFormat="1" ht="15.75">
      <c r="A58" s="69" t="s">
        <v>130</v>
      </c>
      <c r="B58" s="108" t="s">
        <v>298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131</v>
      </c>
      <c r="B59" s="108" t="s">
        <v>158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290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335</v>
      </c>
      <c r="B60" s="108" t="s">
        <v>158</v>
      </c>
      <c r="C60" s="85"/>
      <c r="D60" s="85" t="s">
        <v>266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291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336</v>
      </c>
      <c r="B61" s="108" t="s">
        <v>158</v>
      </c>
      <c r="C61" s="85" t="s">
        <v>268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292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337</v>
      </c>
      <c r="B62" s="108" t="s">
        <v>171</v>
      </c>
      <c r="C62" s="85"/>
      <c r="D62" s="85"/>
      <c r="E62" s="85"/>
      <c r="F62" s="110" t="s">
        <v>268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293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132</v>
      </c>
      <c r="B63" s="108" t="s">
        <v>159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133</v>
      </c>
      <c r="B64" s="108" t="s">
        <v>160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219</v>
      </c>
      <c r="B65" s="108" t="s">
        <v>160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220</v>
      </c>
      <c r="B66" s="108" t="s">
        <v>170</v>
      </c>
      <c r="C66" s="85"/>
      <c r="D66" s="85"/>
      <c r="E66" s="85"/>
      <c r="F66" s="110" t="s">
        <v>271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134</v>
      </c>
      <c r="B67" s="293" t="s">
        <v>181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134</v>
      </c>
      <c r="B68" s="108" t="s">
        <v>161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338</v>
      </c>
      <c r="B69" s="108" t="s">
        <v>162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339</v>
      </c>
      <c r="B70" s="108" t="s">
        <v>162</v>
      </c>
      <c r="C70" s="85"/>
      <c r="D70" s="85" t="s">
        <v>268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506" customFormat="1" ht="15.75">
      <c r="A71" s="495" t="s">
        <v>340</v>
      </c>
      <c r="B71" s="538" t="s">
        <v>162</v>
      </c>
      <c r="C71" s="499">
        <v>5</v>
      </c>
      <c r="D71" s="499"/>
      <c r="E71" s="499"/>
      <c r="F71" s="578"/>
      <c r="G71" s="563">
        <f t="shared" si="16"/>
        <v>3</v>
      </c>
      <c r="H71" s="565">
        <v>90</v>
      </c>
      <c r="I71" s="499">
        <f>SUMPRODUCT(N71:Y71,$N$7:$Y$7)</f>
        <v>45</v>
      </c>
      <c r="J71" s="499">
        <v>15</v>
      </c>
      <c r="K71" s="499">
        <v>30</v>
      </c>
      <c r="L71" s="499"/>
      <c r="M71" s="545">
        <f>H71-I71</f>
        <v>45</v>
      </c>
      <c r="N71" s="566"/>
      <c r="O71" s="499"/>
      <c r="P71" s="562"/>
      <c r="Q71" s="566"/>
      <c r="R71" s="499"/>
      <c r="S71" s="562"/>
      <c r="T71" s="566">
        <v>3</v>
      </c>
      <c r="U71" s="499"/>
      <c r="V71" s="562"/>
      <c r="W71" s="566"/>
      <c r="X71" s="499"/>
      <c r="Y71" s="548"/>
      <c r="AD71" s="506">
        <v>3</v>
      </c>
    </row>
    <row r="72" spans="1:30" s="506" customFormat="1" ht="15.75">
      <c r="A72" s="495" t="s">
        <v>340</v>
      </c>
      <c r="B72" s="538" t="s">
        <v>172</v>
      </c>
      <c r="C72" s="499"/>
      <c r="D72" s="499"/>
      <c r="E72" s="499"/>
      <c r="F72" s="578" t="s">
        <v>269</v>
      </c>
      <c r="G72" s="563">
        <v>1</v>
      </c>
      <c r="H72" s="565">
        <v>30</v>
      </c>
      <c r="I72" s="499">
        <f>SUMPRODUCT(N72:Y72,$N$7:$Y$7)</f>
        <v>18</v>
      </c>
      <c r="J72" s="499"/>
      <c r="K72" s="499"/>
      <c r="L72" s="499">
        <v>18</v>
      </c>
      <c r="M72" s="545">
        <f>H72-I72</f>
        <v>12</v>
      </c>
      <c r="N72" s="566"/>
      <c r="O72" s="499"/>
      <c r="P72" s="562"/>
      <c r="Q72" s="566"/>
      <c r="R72" s="499"/>
      <c r="S72" s="562"/>
      <c r="T72" s="566"/>
      <c r="U72" s="499">
        <v>2</v>
      </c>
      <c r="V72" s="562"/>
      <c r="W72" s="566"/>
      <c r="X72" s="499"/>
      <c r="Y72" s="548"/>
      <c r="AD72" s="506">
        <v>3</v>
      </c>
    </row>
    <row r="73" spans="1:25" s="13" customFormat="1" ht="15.75">
      <c r="A73" s="69" t="s">
        <v>135</v>
      </c>
      <c r="B73" s="108" t="s">
        <v>163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341</v>
      </c>
      <c r="B74" s="108" t="s">
        <v>163</v>
      </c>
      <c r="C74" s="85"/>
      <c r="D74" s="85" t="s">
        <v>268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506" customFormat="1" ht="15.75">
      <c r="A75" s="495" t="s">
        <v>342</v>
      </c>
      <c r="B75" s="538" t="s">
        <v>163</v>
      </c>
      <c r="C75" s="499">
        <v>5</v>
      </c>
      <c r="D75" s="499"/>
      <c r="E75" s="499"/>
      <c r="F75" s="578"/>
      <c r="G75" s="563">
        <v>3</v>
      </c>
      <c r="H75" s="565">
        <f>30*G75</f>
        <v>90</v>
      </c>
      <c r="I75" s="499">
        <f>SUMPRODUCT(N75:Y75,$N$7:$Y$7)</f>
        <v>60</v>
      </c>
      <c r="J75" s="499">
        <v>30</v>
      </c>
      <c r="K75" s="499">
        <v>30</v>
      </c>
      <c r="L75" s="499"/>
      <c r="M75" s="545">
        <f>H75-I75</f>
        <v>30</v>
      </c>
      <c r="N75" s="566"/>
      <c r="O75" s="499"/>
      <c r="P75" s="562"/>
      <c r="Q75" s="566"/>
      <c r="R75" s="499"/>
      <c r="S75" s="562"/>
      <c r="T75" s="566">
        <v>4</v>
      </c>
      <c r="U75" s="499"/>
      <c r="V75" s="562"/>
      <c r="W75" s="566"/>
      <c r="X75" s="499"/>
      <c r="Y75" s="548"/>
      <c r="AD75" s="506">
        <v>3</v>
      </c>
    </row>
    <row r="76" spans="1:25" s="13" customFormat="1" ht="16.5" customHeight="1">
      <c r="A76" s="69" t="s">
        <v>136</v>
      </c>
      <c r="B76" s="108" t="s">
        <v>198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221</v>
      </c>
      <c r="B77" s="108" t="s">
        <v>209</v>
      </c>
      <c r="C77" s="85"/>
      <c r="D77" s="85" t="s">
        <v>268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506" customFormat="1" ht="15.75">
      <c r="A78" s="495" t="s">
        <v>222</v>
      </c>
      <c r="B78" s="538" t="s">
        <v>164</v>
      </c>
      <c r="C78" s="499" t="s">
        <v>270</v>
      </c>
      <c r="D78" s="499"/>
      <c r="E78" s="499"/>
      <c r="F78" s="578"/>
      <c r="G78" s="563">
        <f>H78/30</f>
        <v>2</v>
      </c>
      <c r="H78" s="565">
        <v>60</v>
      </c>
      <c r="I78" s="499">
        <f>SUMPRODUCT(N78:Y78,$N$7:$Y$7)</f>
        <v>27</v>
      </c>
      <c r="J78" s="499">
        <v>18</v>
      </c>
      <c r="K78" s="499">
        <v>9</v>
      </c>
      <c r="L78" s="499"/>
      <c r="M78" s="545">
        <f>H78-I78</f>
        <v>33</v>
      </c>
      <c r="N78" s="566"/>
      <c r="O78" s="499"/>
      <c r="P78" s="562"/>
      <c r="Q78" s="566"/>
      <c r="R78" s="499"/>
      <c r="S78" s="562"/>
      <c r="T78" s="566"/>
      <c r="U78" s="499"/>
      <c r="V78" s="562">
        <v>3</v>
      </c>
      <c r="W78" s="566"/>
      <c r="X78" s="499"/>
      <c r="Y78" s="548"/>
      <c r="AD78" s="506">
        <v>3</v>
      </c>
    </row>
    <row r="79" spans="1:25" s="13" customFormat="1" ht="15.75">
      <c r="A79" s="69" t="s">
        <v>223</v>
      </c>
      <c r="B79" s="108" t="s">
        <v>165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506" customFormat="1" ht="15.75">
      <c r="A80" s="495" t="s">
        <v>343</v>
      </c>
      <c r="B80" s="538" t="s">
        <v>165</v>
      </c>
      <c r="C80" s="499"/>
      <c r="D80" s="499">
        <v>1</v>
      </c>
      <c r="E80" s="499"/>
      <c r="F80" s="564"/>
      <c r="G80" s="563">
        <v>4</v>
      </c>
      <c r="H80" s="565">
        <v>120</v>
      </c>
      <c r="I80" s="499">
        <f>SUMPRODUCT(N80:Y80,$N$7:$Y$7)</f>
        <v>60</v>
      </c>
      <c r="J80" s="499">
        <v>30</v>
      </c>
      <c r="K80" s="499">
        <v>30</v>
      </c>
      <c r="L80" s="499"/>
      <c r="M80" s="545">
        <f>H80-I80</f>
        <v>60</v>
      </c>
      <c r="N80" s="566">
        <v>4</v>
      </c>
      <c r="O80" s="499"/>
      <c r="P80" s="562"/>
      <c r="Q80" s="566"/>
      <c r="R80" s="499"/>
      <c r="S80" s="562"/>
      <c r="T80" s="566"/>
      <c r="U80" s="499"/>
      <c r="V80" s="562"/>
      <c r="W80" s="566"/>
      <c r="X80" s="499"/>
      <c r="Y80" s="548"/>
      <c r="AD80" s="506">
        <v>1</v>
      </c>
    </row>
    <row r="81" spans="1:30" s="506" customFormat="1" ht="15.75">
      <c r="A81" s="495" t="s">
        <v>344</v>
      </c>
      <c r="B81" s="538" t="s">
        <v>165</v>
      </c>
      <c r="C81" s="499"/>
      <c r="D81" s="499" t="s">
        <v>267</v>
      </c>
      <c r="E81" s="499"/>
      <c r="F81" s="564"/>
      <c r="G81" s="563">
        <f t="shared" si="16"/>
        <v>2</v>
      </c>
      <c r="H81" s="565">
        <v>60</v>
      </c>
      <c r="I81" s="499">
        <f>SUMPRODUCT(N81:Y81,$N$7:$Y$7)</f>
        <v>36</v>
      </c>
      <c r="J81" s="499">
        <v>18</v>
      </c>
      <c r="K81" s="499">
        <v>18</v>
      </c>
      <c r="L81" s="499"/>
      <c r="M81" s="545">
        <f>H81-I81</f>
        <v>24</v>
      </c>
      <c r="N81" s="566"/>
      <c r="O81" s="499">
        <v>4</v>
      </c>
      <c r="P81" s="562"/>
      <c r="Q81" s="566"/>
      <c r="R81" s="499"/>
      <c r="S81" s="562"/>
      <c r="T81" s="566"/>
      <c r="U81" s="499"/>
      <c r="V81" s="562"/>
      <c r="W81" s="566"/>
      <c r="X81" s="499"/>
      <c r="Y81" s="548"/>
      <c r="AD81" s="506">
        <v>1</v>
      </c>
    </row>
    <row r="82" spans="1:30" s="506" customFormat="1" ht="15.75">
      <c r="A82" s="495" t="s">
        <v>345</v>
      </c>
      <c r="B82" s="538" t="s">
        <v>165</v>
      </c>
      <c r="C82" s="499" t="s">
        <v>263</v>
      </c>
      <c r="D82" s="499"/>
      <c r="E82" s="499"/>
      <c r="F82" s="564"/>
      <c r="G82" s="563">
        <f t="shared" si="16"/>
        <v>2</v>
      </c>
      <c r="H82" s="565">
        <v>60</v>
      </c>
      <c r="I82" s="499">
        <f>SUMPRODUCT(N82:Y82,$N$7:$Y$7)</f>
        <v>36</v>
      </c>
      <c r="J82" s="499">
        <v>18</v>
      </c>
      <c r="K82" s="499">
        <v>18</v>
      </c>
      <c r="L82" s="499"/>
      <c r="M82" s="545">
        <f>H82-I82</f>
        <v>24</v>
      </c>
      <c r="N82" s="566"/>
      <c r="O82" s="499"/>
      <c r="P82" s="562">
        <v>4</v>
      </c>
      <c r="Q82" s="566"/>
      <c r="R82" s="499"/>
      <c r="S82" s="562"/>
      <c r="T82" s="566"/>
      <c r="U82" s="499"/>
      <c r="V82" s="562"/>
      <c r="W82" s="566"/>
      <c r="X82" s="499"/>
      <c r="Y82" s="548"/>
      <c r="AD82" s="506">
        <v>1</v>
      </c>
    </row>
    <row r="83" spans="1:30" s="13" customFormat="1" ht="31.5">
      <c r="A83" s="69" t="s">
        <v>346</v>
      </c>
      <c r="B83" s="108" t="s">
        <v>169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349</v>
      </c>
      <c r="B84" s="108" t="s">
        <v>166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347</v>
      </c>
      <c r="B85" s="108" t="s">
        <v>166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348</v>
      </c>
      <c r="B86" s="108" t="s">
        <v>166</v>
      </c>
      <c r="C86" s="85" t="s">
        <v>271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350</v>
      </c>
      <c r="B87" s="108" t="s">
        <v>167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506" customFormat="1" ht="16.5" thickBot="1">
      <c r="A88" s="495" t="s">
        <v>351</v>
      </c>
      <c r="B88" s="538" t="s">
        <v>168</v>
      </c>
      <c r="C88" s="499">
        <v>5</v>
      </c>
      <c r="D88" s="499"/>
      <c r="E88" s="499"/>
      <c r="F88" s="578"/>
      <c r="G88" s="618">
        <v>5</v>
      </c>
      <c r="H88" s="619">
        <f>G88*30</f>
        <v>150</v>
      </c>
      <c r="I88" s="499">
        <f>SUMPRODUCT(N88:Y88,$N$7:$Y$7)</f>
        <v>75</v>
      </c>
      <c r="J88" s="620">
        <v>30</v>
      </c>
      <c r="K88" s="620">
        <v>45</v>
      </c>
      <c r="L88" s="620"/>
      <c r="M88" s="621">
        <f>H88-I88</f>
        <v>75</v>
      </c>
      <c r="N88" s="566"/>
      <c r="O88" s="499"/>
      <c r="P88" s="562"/>
      <c r="Q88" s="566"/>
      <c r="R88" s="499"/>
      <c r="S88" s="562"/>
      <c r="T88" s="566">
        <v>5</v>
      </c>
      <c r="U88" s="499"/>
      <c r="V88" s="562"/>
      <c r="W88" s="566"/>
      <c r="X88" s="499"/>
      <c r="Y88" s="548"/>
      <c r="AD88" s="506">
        <v>3</v>
      </c>
    </row>
    <row r="89" spans="1:49" s="13" customFormat="1" ht="17.25" customHeight="1" thickBot="1">
      <c r="A89" s="1110" t="s">
        <v>354</v>
      </c>
      <c r="B89" s="1110"/>
      <c r="C89" s="1110"/>
      <c r="D89" s="1110"/>
      <c r="E89" s="1110"/>
      <c r="F89" s="1092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094" t="s">
        <v>352</v>
      </c>
      <c r="B90" s="1095"/>
      <c r="C90" s="1095"/>
      <c r="D90" s="1095"/>
      <c r="E90" s="1095"/>
      <c r="F90" s="1095"/>
      <c r="G90" s="1111"/>
      <c r="H90" s="1111"/>
      <c r="I90" s="1111"/>
      <c r="J90" s="1111"/>
      <c r="K90" s="1111"/>
      <c r="L90" s="1111"/>
      <c r="M90" s="1111"/>
      <c r="N90" s="1095"/>
      <c r="O90" s="1095"/>
      <c r="P90" s="1095"/>
      <c r="Q90" s="1095"/>
      <c r="R90" s="1095"/>
      <c r="S90" s="1095"/>
      <c r="T90" s="1095"/>
      <c r="U90" s="1095"/>
      <c r="V90" s="1095"/>
      <c r="W90" s="1095"/>
      <c r="X90" s="1095"/>
      <c r="Y90" s="1097"/>
    </row>
    <row r="91" spans="1:35" s="17" customFormat="1" ht="15.75">
      <c r="A91" s="68" t="s">
        <v>173</v>
      </c>
      <c r="B91" s="108" t="s">
        <v>193</v>
      </c>
      <c r="C91" s="202"/>
      <c r="D91" s="203" t="s">
        <v>280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174</v>
      </c>
      <c r="B92" s="167" t="s">
        <v>194</v>
      </c>
      <c r="C92" s="210"/>
      <c r="D92" s="80" t="s">
        <v>270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175</v>
      </c>
      <c r="B93" s="167" t="s">
        <v>31</v>
      </c>
      <c r="C93" s="214"/>
      <c r="D93" s="215" t="s">
        <v>281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176</v>
      </c>
      <c r="B94" s="168" t="s">
        <v>25</v>
      </c>
      <c r="C94" s="214"/>
      <c r="D94" s="215" t="s">
        <v>265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92" t="s">
        <v>353</v>
      </c>
      <c r="B95" s="1093"/>
      <c r="C95" s="1093"/>
      <c r="D95" s="1093"/>
      <c r="E95" s="1093"/>
      <c r="F95" s="1093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094" t="s">
        <v>355</v>
      </c>
      <c r="B96" s="1095"/>
      <c r="C96" s="1095"/>
      <c r="D96" s="1095"/>
      <c r="E96" s="1095"/>
      <c r="F96" s="1095"/>
      <c r="G96" s="1096"/>
      <c r="H96" s="1096"/>
      <c r="I96" s="1096"/>
      <c r="J96" s="1096"/>
      <c r="K96" s="1096"/>
      <c r="L96" s="1096"/>
      <c r="M96" s="1096"/>
      <c r="N96" s="1095"/>
      <c r="O96" s="1095"/>
      <c r="P96" s="1095"/>
      <c r="Q96" s="1095"/>
      <c r="R96" s="1095"/>
      <c r="S96" s="1095"/>
      <c r="T96" s="1095"/>
      <c r="U96" s="1095"/>
      <c r="V96" s="1095"/>
      <c r="W96" s="1095"/>
      <c r="X96" s="1095"/>
      <c r="Y96" s="1097"/>
    </row>
    <row r="97" spans="1:35" s="17" customFormat="1" ht="16.5" thickBot="1">
      <c r="A97" s="146" t="s">
        <v>356</v>
      </c>
      <c r="B97" s="46" t="s">
        <v>29</v>
      </c>
      <c r="C97" s="217" t="s">
        <v>265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118" t="s">
        <v>357</v>
      </c>
      <c r="B98" s="1119"/>
      <c r="C98" s="1119"/>
      <c r="D98" s="1119"/>
      <c r="E98" s="1119"/>
      <c r="F98" s="1120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92" t="s">
        <v>358</v>
      </c>
      <c r="B99" s="1093"/>
      <c r="C99" s="1093"/>
      <c r="D99" s="1093"/>
      <c r="E99" s="1093"/>
      <c r="F99" s="1093"/>
      <c r="G99" s="1121"/>
      <c r="H99" s="1093"/>
      <c r="I99" s="1093"/>
      <c r="J99" s="1093"/>
      <c r="K99" s="1093"/>
      <c r="L99" s="1093"/>
      <c r="M99" s="1093"/>
      <c r="N99" s="1093"/>
      <c r="O99" s="1093"/>
      <c r="P99" s="1093"/>
      <c r="Q99" s="1093"/>
      <c r="R99" s="1093"/>
      <c r="S99" s="1093"/>
      <c r="T99" s="1093"/>
      <c r="U99" s="1093"/>
      <c r="V99" s="1093"/>
      <c r="W99" s="1093"/>
      <c r="X99" s="1093"/>
      <c r="Y99" s="1122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123" t="s">
        <v>359</v>
      </c>
      <c r="B100" s="1124"/>
      <c r="C100" s="1124"/>
      <c r="D100" s="1124"/>
      <c r="E100" s="1124"/>
      <c r="F100" s="1124"/>
      <c r="G100" s="1124"/>
      <c r="H100" s="1124"/>
      <c r="I100" s="1124"/>
      <c r="J100" s="1124"/>
      <c r="K100" s="1124"/>
      <c r="L100" s="1124"/>
      <c r="M100" s="1124"/>
      <c r="N100" s="1124"/>
      <c r="O100" s="1124"/>
      <c r="P100" s="1124"/>
      <c r="Q100" s="1124"/>
      <c r="R100" s="1124"/>
      <c r="S100" s="1124"/>
      <c r="T100" s="1124"/>
      <c r="U100" s="1124"/>
      <c r="V100" s="1124"/>
      <c r="W100" s="1124"/>
      <c r="X100" s="1124"/>
      <c r="Y100" s="1125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286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81" t="s">
        <v>34</v>
      </c>
      <c r="AM101" s="1081"/>
      <c r="AN101" s="1081"/>
      <c r="AO101" s="1081" t="s">
        <v>35</v>
      </c>
      <c r="AP101" s="1081"/>
      <c r="AQ101" s="1081"/>
      <c r="AR101" s="1081" t="s">
        <v>36</v>
      </c>
      <c r="AS101" s="1081"/>
      <c r="AT101" s="1081"/>
      <c r="AU101" s="1081" t="s">
        <v>37</v>
      </c>
      <c r="AV101" s="1081"/>
      <c r="AW101" s="1081"/>
    </row>
    <row r="102" spans="1:49" s="13" customFormat="1" ht="19.5" customHeight="1">
      <c r="A102" s="409">
        <v>2</v>
      </c>
      <c r="B102" s="402" t="s">
        <v>287</v>
      </c>
      <c r="C102" s="403"/>
      <c r="D102" s="277" t="s">
        <v>266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81"/>
      <c r="AM102" s="1081"/>
      <c r="AN102" s="1081"/>
      <c r="AO102" s="1081"/>
      <c r="AP102" s="1081"/>
      <c r="AQ102" s="1081"/>
      <c r="AR102" s="1081"/>
      <c r="AS102" s="1081"/>
      <c r="AT102" s="1081"/>
      <c r="AU102" s="1081"/>
      <c r="AV102" s="1081"/>
      <c r="AW102" s="1081"/>
    </row>
    <row r="103" spans="1:49" s="13" customFormat="1" ht="19.5" customHeight="1">
      <c r="A103" s="409">
        <v>3</v>
      </c>
      <c r="B103" s="402" t="s">
        <v>288</v>
      </c>
      <c r="C103" s="403"/>
      <c r="D103" s="277" t="s">
        <v>268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267</v>
      </c>
      <c r="AN103" s="240" t="s">
        <v>263</v>
      </c>
      <c r="AO103" s="240">
        <v>3</v>
      </c>
      <c r="AP103" s="240" t="s">
        <v>266</v>
      </c>
      <c r="AQ103" s="240" t="s">
        <v>268</v>
      </c>
      <c r="AR103" s="240">
        <v>5</v>
      </c>
      <c r="AS103" s="240" t="s">
        <v>269</v>
      </c>
      <c r="AT103" s="240" t="s">
        <v>270</v>
      </c>
      <c r="AU103" s="240">
        <v>7</v>
      </c>
      <c r="AV103" s="240" t="s">
        <v>271</v>
      </c>
      <c r="AW103" s="240" t="s">
        <v>265</v>
      </c>
    </row>
    <row r="104" spans="1:49" s="13" customFormat="1" ht="19.5" customHeight="1">
      <c r="A104" s="409">
        <v>4</v>
      </c>
      <c r="B104" s="402" t="s">
        <v>289</v>
      </c>
      <c r="C104" s="403"/>
      <c r="D104" s="277" t="s">
        <v>275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276</v>
      </c>
      <c r="C105" s="403"/>
      <c r="D105" s="277" t="s">
        <v>269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290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277</v>
      </c>
      <c r="C106" s="412"/>
      <c r="D106" s="413" t="s">
        <v>270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291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136" t="s">
        <v>225</v>
      </c>
      <c r="B107" s="1137"/>
      <c r="C107" s="1137"/>
      <c r="D107" s="1137"/>
      <c r="E107" s="1137"/>
      <c r="F107" s="1137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226</v>
      </c>
      <c r="W107" s="399"/>
      <c r="X107" s="400"/>
      <c r="Y107" s="401"/>
      <c r="AK107" s="241" t="s">
        <v>292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227</v>
      </c>
      <c r="B108" s="385" t="s">
        <v>228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293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229</v>
      </c>
      <c r="B109" s="288" t="s">
        <v>230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231</v>
      </c>
      <c r="B110" s="376" t="s">
        <v>232</v>
      </c>
      <c r="C110" s="282"/>
      <c r="D110" s="127" t="s">
        <v>269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233</v>
      </c>
      <c r="B111" s="378" t="s">
        <v>234</v>
      </c>
      <c r="C111" s="377"/>
      <c r="D111" s="127" t="s">
        <v>266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235</v>
      </c>
      <c r="B112" s="379" t="s">
        <v>236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237</v>
      </c>
      <c r="B113" s="380" t="s">
        <v>236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238</v>
      </c>
      <c r="B114" s="380" t="s">
        <v>236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239</v>
      </c>
      <c r="B115" s="380" t="s">
        <v>236</v>
      </c>
      <c r="C115" s="377"/>
      <c r="D115" s="127" t="s">
        <v>268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240</v>
      </c>
      <c r="B116" s="380" t="s">
        <v>236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241</v>
      </c>
      <c r="B117" s="380" t="s">
        <v>236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242</v>
      </c>
      <c r="B118" s="380" t="s">
        <v>236</v>
      </c>
      <c r="C118" s="377"/>
      <c r="D118" s="127" t="s">
        <v>270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243</v>
      </c>
      <c r="B119" s="376" t="s">
        <v>244</v>
      </c>
      <c r="C119" s="282"/>
      <c r="D119" s="127" t="s">
        <v>268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245</v>
      </c>
      <c r="B120" s="382" t="s">
        <v>246</v>
      </c>
      <c r="C120" s="245"/>
      <c r="D120" s="245" t="s">
        <v>269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247</v>
      </c>
      <c r="B121" s="376" t="s">
        <v>110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248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249</v>
      </c>
      <c r="B123" s="281" t="s">
        <v>250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251</v>
      </c>
      <c r="B124" s="281" t="s">
        <v>188</v>
      </c>
      <c r="C124" s="282"/>
      <c r="D124" s="127" t="s">
        <v>268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252</v>
      </c>
      <c r="B125" s="281" t="s">
        <v>187</v>
      </c>
      <c r="C125" s="282"/>
      <c r="D125" s="127" t="s">
        <v>270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253</v>
      </c>
      <c r="B126" s="284" t="s">
        <v>254</v>
      </c>
      <c r="C126" s="285"/>
      <c r="D126" s="286" t="s">
        <v>270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255</v>
      </c>
      <c r="B127" s="288" t="s">
        <v>60</v>
      </c>
      <c r="C127" s="85"/>
      <c r="D127" s="85" t="s">
        <v>270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256</v>
      </c>
      <c r="B128" s="393" t="s">
        <v>48</v>
      </c>
      <c r="C128" s="113"/>
      <c r="D128" s="113" t="s">
        <v>266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153" t="s">
        <v>360</v>
      </c>
      <c r="B133" s="1154"/>
      <c r="C133" s="1154"/>
      <c r="D133" s="1154"/>
      <c r="E133" s="1154"/>
      <c r="F133" s="1154"/>
      <c r="G133" s="1154"/>
      <c r="H133" s="1154"/>
      <c r="I133" s="1154"/>
      <c r="J133" s="1154"/>
      <c r="K133" s="1154"/>
      <c r="L133" s="1154"/>
      <c r="M133" s="1154"/>
      <c r="N133" s="1154"/>
      <c r="O133" s="1154"/>
      <c r="P133" s="1154"/>
      <c r="Q133" s="1154"/>
      <c r="R133" s="1154"/>
      <c r="S133" s="1154"/>
      <c r="T133" s="1154"/>
      <c r="U133" s="1154"/>
      <c r="V133" s="1154"/>
      <c r="W133" s="1154"/>
      <c r="X133" s="1154"/>
      <c r="Y133" s="1155"/>
    </row>
    <row r="134" spans="1:25" s="13" customFormat="1" ht="21" customHeight="1" thickBot="1">
      <c r="A134" s="1138" t="s">
        <v>382</v>
      </c>
      <c r="B134" s="1139"/>
      <c r="C134" s="1139"/>
      <c r="D134" s="1139"/>
      <c r="E134" s="1139"/>
      <c r="F134" s="1139"/>
      <c r="G134" s="1139"/>
      <c r="H134" s="1139"/>
      <c r="I134" s="1139"/>
      <c r="J134" s="1139"/>
      <c r="K134" s="1139"/>
      <c r="L134" s="1139"/>
      <c r="M134" s="1139"/>
      <c r="N134" s="1139"/>
      <c r="O134" s="1139"/>
      <c r="P134" s="1139"/>
      <c r="Q134" s="1139"/>
      <c r="R134" s="1139"/>
      <c r="S134" s="1139"/>
      <c r="T134" s="1139"/>
      <c r="U134" s="1139"/>
      <c r="V134" s="1139"/>
      <c r="W134" s="1139"/>
      <c r="X134" s="1139"/>
      <c r="Y134" s="1140"/>
    </row>
    <row r="135" spans="1:49" s="506" customFormat="1" ht="15.75">
      <c r="A135" s="622" t="s">
        <v>200</v>
      </c>
      <c r="B135" s="623" t="s">
        <v>178</v>
      </c>
      <c r="C135" s="624"/>
      <c r="D135" s="624">
        <v>5</v>
      </c>
      <c r="E135" s="624"/>
      <c r="F135" s="625"/>
      <c r="G135" s="626">
        <v>3</v>
      </c>
      <c r="H135" s="627">
        <v>90</v>
      </c>
      <c r="I135" s="624">
        <f>SUMPRODUCT(N135:Y135,$N$7:$Y$7)</f>
        <v>45</v>
      </c>
      <c r="J135" s="624">
        <v>30</v>
      </c>
      <c r="K135" s="624"/>
      <c r="L135" s="624">
        <v>15</v>
      </c>
      <c r="M135" s="628">
        <f>H135-I135</f>
        <v>45</v>
      </c>
      <c r="N135" s="627"/>
      <c r="O135" s="624"/>
      <c r="P135" s="629"/>
      <c r="Q135" s="630"/>
      <c r="R135" s="624"/>
      <c r="S135" s="629"/>
      <c r="T135" s="630">
        <v>3</v>
      </c>
      <c r="U135" s="624"/>
      <c r="V135" s="629"/>
      <c r="W135" s="630"/>
      <c r="X135" s="624"/>
      <c r="Y135" s="631"/>
      <c r="AD135" s="506">
        <v>3</v>
      </c>
      <c r="AE135" s="506">
        <v>1</v>
      </c>
      <c r="AF135" s="506">
        <v>2</v>
      </c>
      <c r="AG135" s="506">
        <v>3</v>
      </c>
      <c r="AH135" s="506">
        <v>4</v>
      </c>
      <c r="AK135" s="508"/>
      <c r="AL135" s="1081" t="s">
        <v>34</v>
      </c>
      <c r="AM135" s="1081"/>
      <c r="AN135" s="1081"/>
      <c r="AO135" s="1081" t="s">
        <v>35</v>
      </c>
      <c r="AP135" s="1081"/>
      <c r="AQ135" s="1081"/>
      <c r="AR135" s="1081" t="s">
        <v>36</v>
      </c>
      <c r="AS135" s="1081"/>
      <c r="AT135" s="1081"/>
      <c r="AU135" s="1081" t="s">
        <v>37</v>
      </c>
      <c r="AV135" s="1081"/>
      <c r="AW135" s="1081"/>
    </row>
    <row r="136" spans="1:49" s="13" customFormat="1" ht="15.75">
      <c r="A136" s="74" t="s">
        <v>213</v>
      </c>
      <c r="B136" s="288" t="s">
        <v>177</v>
      </c>
      <c r="C136" s="85"/>
      <c r="D136" s="85" t="s">
        <v>265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81"/>
      <c r="AM136" s="1081"/>
      <c r="AN136" s="1081"/>
      <c r="AO136" s="1081"/>
      <c r="AP136" s="1081"/>
      <c r="AQ136" s="1081"/>
      <c r="AR136" s="1081"/>
      <c r="AS136" s="1081"/>
      <c r="AT136" s="1081"/>
      <c r="AU136" s="1081"/>
      <c r="AV136" s="1081"/>
      <c r="AW136" s="1081"/>
    </row>
    <row r="137" spans="1:49" s="506" customFormat="1" ht="15" customHeight="1">
      <c r="A137" s="495" t="s">
        <v>201</v>
      </c>
      <c r="B137" s="538" t="s">
        <v>179</v>
      </c>
      <c r="C137" s="499" t="s">
        <v>269</v>
      </c>
      <c r="D137" s="499"/>
      <c r="E137" s="499"/>
      <c r="F137" s="574"/>
      <c r="G137" s="563">
        <v>3.5</v>
      </c>
      <c r="H137" s="565">
        <f>30*G137</f>
        <v>105</v>
      </c>
      <c r="I137" s="499">
        <f>SUMPRODUCT(N137:Y137,$N$7:$Y$7)</f>
        <v>45</v>
      </c>
      <c r="J137" s="499">
        <v>18</v>
      </c>
      <c r="K137" s="499">
        <v>27</v>
      </c>
      <c r="L137" s="499"/>
      <c r="M137" s="545">
        <f>H137-I137</f>
        <v>60</v>
      </c>
      <c r="N137" s="565"/>
      <c r="O137" s="499"/>
      <c r="P137" s="562"/>
      <c r="Q137" s="566"/>
      <c r="R137" s="499"/>
      <c r="S137" s="562"/>
      <c r="T137" s="566"/>
      <c r="U137" s="499">
        <v>5</v>
      </c>
      <c r="V137" s="562"/>
      <c r="W137" s="566"/>
      <c r="X137" s="499"/>
      <c r="Y137" s="548"/>
      <c r="AD137" s="506">
        <v>3</v>
      </c>
      <c r="AE137" s="577">
        <f>SUMIF($AD135:$AD162,AE135,$G135:$G162)</f>
        <v>0</v>
      </c>
      <c r="AF137" s="577">
        <f>SUMIF($AD135:$AD162,AF135,$G135:$G162)</f>
        <v>0</v>
      </c>
      <c r="AG137" s="577">
        <f>SUMIF($AD135:$AD162,AG135,$G135:$G162)</f>
        <v>29</v>
      </c>
      <c r="AH137" s="577">
        <f>SUMIF($AD135:$AD162,AH135,$G135:$G162)</f>
        <v>21</v>
      </c>
      <c r="AI137" s="577">
        <f>SUM(AE137:AH137)</f>
        <v>50</v>
      </c>
      <c r="AK137" s="508"/>
      <c r="AL137" s="569">
        <v>1</v>
      </c>
      <c r="AM137" s="569" t="s">
        <v>267</v>
      </c>
      <c r="AN137" s="569" t="s">
        <v>263</v>
      </c>
      <c r="AO137" s="569">
        <v>3</v>
      </c>
      <c r="AP137" s="569" t="s">
        <v>266</v>
      </c>
      <c r="AQ137" s="569" t="s">
        <v>268</v>
      </c>
      <c r="AR137" s="569">
        <v>5</v>
      </c>
      <c r="AS137" s="569" t="s">
        <v>269</v>
      </c>
      <c r="AT137" s="569" t="s">
        <v>270</v>
      </c>
      <c r="AU137" s="569">
        <v>7</v>
      </c>
      <c r="AV137" s="569" t="s">
        <v>271</v>
      </c>
      <c r="AW137" s="569" t="s">
        <v>265</v>
      </c>
    </row>
    <row r="138" spans="1:49" s="13" customFormat="1" ht="15.75">
      <c r="A138" s="74" t="s">
        <v>202</v>
      </c>
      <c r="B138" s="292" t="s">
        <v>180</v>
      </c>
      <c r="C138" s="85" t="s">
        <v>271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203</v>
      </c>
      <c r="B139" s="115" t="s">
        <v>182</v>
      </c>
      <c r="C139" s="109"/>
      <c r="D139" s="109" t="s">
        <v>265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290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204</v>
      </c>
      <c r="B140" s="108" t="s">
        <v>183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291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506" customFormat="1" ht="15.75">
      <c r="A141" s="495" t="s">
        <v>363</v>
      </c>
      <c r="B141" s="538" t="s">
        <v>183</v>
      </c>
      <c r="C141" s="499"/>
      <c r="D141" s="499">
        <v>5</v>
      </c>
      <c r="E141" s="499"/>
      <c r="F141" s="574"/>
      <c r="G141" s="563">
        <v>3</v>
      </c>
      <c r="H141" s="565">
        <v>90</v>
      </c>
      <c r="I141" s="499">
        <f>SUMPRODUCT(N141:Y141,$N$7:$Y$7)</f>
        <v>45</v>
      </c>
      <c r="J141" s="499">
        <v>15</v>
      </c>
      <c r="K141" s="499">
        <v>30</v>
      </c>
      <c r="L141" s="499"/>
      <c r="M141" s="545">
        <f>H141-I141</f>
        <v>45</v>
      </c>
      <c r="N141" s="565"/>
      <c r="O141" s="499"/>
      <c r="P141" s="562"/>
      <c r="Q141" s="566"/>
      <c r="R141" s="499"/>
      <c r="S141" s="562"/>
      <c r="T141" s="566">
        <v>3</v>
      </c>
      <c r="U141" s="499"/>
      <c r="V141" s="562"/>
      <c r="W141" s="566"/>
      <c r="X141" s="499"/>
      <c r="Y141" s="548"/>
      <c r="AD141" s="506">
        <v>3</v>
      </c>
      <c r="AK141" s="507" t="s">
        <v>292</v>
      </c>
      <c r="AL141" s="508">
        <f aca="true" t="shared" si="31" ref="AL141:AW141">COUNTIF($E135:$E156,AL$9)</f>
        <v>0</v>
      </c>
      <c r="AM141" s="508">
        <f t="shared" si="31"/>
        <v>0</v>
      </c>
      <c r="AN141" s="508">
        <f t="shared" si="31"/>
        <v>0</v>
      </c>
      <c r="AO141" s="508">
        <f t="shared" si="31"/>
        <v>0</v>
      </c>
      <c r="AP141" s="508">
        <f t="shared" si="31"/>
        <v>0</v>
      </c>
      <c r="AQ141" s="508">
        <f t="shared" si="31"/>
        <v>0</v>
      </c>
      <c r="AR141" s="508">
        <f t="shared" si="31"/>
        <v>0</v>
      </c>
      <c r="AS141" s="508">
        <f t="shared" si="31"/>
        <v>0</v>
      </c>
      <c r="AT141" s="508">
        <f t="shared" si="31"/>
        <v>0</v>
      </c>
      <c r="AU141" s="508">
        <f t="shared" si="31"/>
        <v>0</v>
      </c>
      <c r="AV141" s="508">
        <f t="shared" si="31"/>
        <v>0</v>
      </c>
      <c r="AW141" s="508">
        <f t="shared" si="31"/>
        <v>0</v>
      </c>
    </row>
    <row r="142" spans="1:49" s="506" customFormat="1" ht="15.75">
      <c r="A142" s="495" t="s">
        <v>364</v>
      </c>
      <c r="B142" s="538" t="s">
        <v>183</v>
      </c>
      <c r="C142" s="499" t="s">
        <v>269</v>
      </c>
      <c r="D142" s="499"/>
      <c r="E142" s="499"/>
      <c r="F142" s="574"/>
      <c r="G142" s="563">
        <v>3.5</v>
      </c>
      <c r="H142" s="565">
        <f>30*G142</f>
        <v>105</v>
      </c>
      <c r="I142" s="499">
        <f>SUMPRODUCT(N142:Y142,$N$7:$Y$7)</f>
        <v>45</v>
      </c>
      <c r="J142" s="499">
        <v>18</v>
      </c>
      <c r="K142" s="499">
        <v>27</v>
      </c>
      <c r="L142" s="499"/>
      <c r="M142" s="545">
        <f>H142-I142</f>
        <v>60</v>
      </c>
      <c r="N142" s="565"/>
      <c r="O142" s="499"/>
      <c r="P142" s="562"/>
      <c r="Q142" s="566"/>
      <c r="R142" s="499"/>
      <c r="S142" s="562"/>
      <c r="T142" s="566"/>
      <c r="U142" s="499">
        <v>5</v>
      </c>
      <c r="V142" s="562"/>
      <c r="W142" s="566"/>
      <c r="X142" s="499"/>
      <c r="Y142" s="548"/>
      <c r="AD142" s="506">
        <v>3</v>
      </c>
      <c r="AK142" s="507" t="s">
        <v>293</v>
      </c>
      <c r="AL142" s="508">
        <f aca="true" t="shared" si="32" ref="AL142:AW142">COUNTIF($F135:$F156,AL$9)</f>
        <v>0</v>
      </c>
      <c r="AM142" s="508">
        <f t="shared" si="32"/>
        <v>0</v>
      </c>
      <c r="AN142" s="508">
        <f t="shared" si="32"/>
        <v>0</v>
      </c>
      <c r="AO142" s="508">
        <f t="shared" si="32"/>
        <v>0</v>
      </c>
      <c r="AP142" s="508">
        <f t="shared" si="32"/>
        <v>0</v>
      </c>
      <c r="AQ142" s="508">
        <f t="shared" si="32"/>
        <v>0</v>
      </c>
      <c r="AR142" s="508">
        <f t="shared" si="32"/>
        <v>0</v>
      </c>
      <c r="AS142" s="508">
        <f t="shared" si="32"/>
        <v>0</v>
      </c>
      <c r="AT142" s="508">
        <f t="shared" si="32"/>
        <v>0</v>
      </c>
      <c r="AU142" s="508">
        <f t="shared" si="32"/>
        <v>1</v>
      </c>
      <c r="AV142" s="508">
        <f t="shared" si="32"/>
        <v>0</v>
      </c>
      <c r="AW142" s="508">
        <f t="shared" si="32"/>
        <v>0</v>
      </c>
    </row>
    <row r="143" spans="1:25" s="13" customFormat="1" ht="15.75">
      <c r="A143" s="69" t="s">
        <v>205</v>
      </c>
      <c r="B143" s="108" t="s">
        <v>185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506" customFormat="1" ht="15.75">
      <c r="A144" s="491" t="s">
        <v>365</v>
      </c>
      <c r="B144" s="538" t="s">
        <v>185</v>
      </c>
      <c r="C144" s="499"/>
      <c r="D144" s="499" t="s">
        <v>269</v>
      </c>
      <c r="E144" s="499"/>
      <c r="F144" s="574"/>
      <c r="G144" s="563">
        <v>3.5</v>
      </c>
      <c r="H144" s="565">
        <f>30*G144</f>
        <v>105</v>
      </c>
      <c r="I144" s="499">
        <f>SUMPRODUCT(N144:Y144,$N$7:$Y$7)</f>
        <v>54</v>
      </c>
      <c r="J144" s="499">
        <v>27</v>
      </c>
      <c r="K144" s="499">
        <v>27</v>
      </c>
      <c r="L144" s="499"/>
      <c r="M144" s="545">
        <f aca="true" t="shared" si="34" ref="M144:M156">H144-I144</f>
        <v>51</v>
      </c>
      <c r="N144" s="565"/>
      <c r="O144" s="499"/>
      <c r="P144" s="562"/>
      <c r="Q144" s="566"/>
      <c r="R144" s="499"/>
      <c r="S144" s="562"/>
      <c r="T144" s="566"/>
      <c r="U144" s="499">
        <v>6</v>
      </c>
      <c r="V144" s="562"/>
      <c r="W144" s="566"/>
      <c r="X144" s="499"/>
      <c r="Y144" s="548"/>
      <c r="AD144" s="506">
        <v>3</v>
      </c>
    </row>
    <row r="145" spans="1:30" s="13" customFormat="1" ht="15.75">
      <c r="A145" s="74" t="s">
        <v>366</v>
      </c>
      <c r="B145" s="108" t="s">
        <v>185</v>
      </c>
      <c r="C145" s="85" t="s">
        <v>270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367</v>
      </c>
      <c r="B146" s="108" t="s">
        <v>224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206</v>
      </c>
      <c r="B147" s="246" t="s">
        <v>186</v>
      </c>
      <c r="C147" s="109" t="s">
        <v>265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141" t="s">
        <v>376</v>
      </c>
      <c r="B148" s="1142"/>
      <c r="C148" s="1142"/>
      <c r="D148" s="1142"/>
      <c r="E148" s="1142"/>
      <c r="F148" s="1142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138" t="s">
        <v>378</v>
      </c>
      <c r="B149" s="1139"/>
      <c r="C149" s="1139"/>
      <c r="D149" s="1139"/>
      <c r="E149" s="1139"/>
      <c r="F149" s="1139"/>
      <c r="G149" s="1139"/>
      <c r="H149" s="1139"/>
      <c r="I149" s="1139"/>
      <c r="J149" s="1139"/>
      <c r="K149" s="1139"/>
      <c r="L149" s="1139"/>
      <c r="M149" s="1139"/>
      <c r="N149" s="1139"/>
      <c r="O149" s="1139"/>
      <c r="P149" s="1139"/>
      <c r="Q149" s="1139"/>
      <c r="R149" s="1139"/>
      <c r="S149" s="1139"/>
      <c r="T149" s="1139"/>
      <c r="U149" s="1139"/>
      <c r="V149" s="1139"/>
      <c r="W149" s="1139"/>
      <c r="X149" s="1139"/>
      <c r="Y149" s="1140"/>
    </row>
    <row r="150" spans="1:25" s="13" customFormat="1" ht="15.75">
      <c r="A150" s="360" t="s">
        <v>368</v>
      </c>
      <c r="B150" s="108" t="s">
        <v>369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644" customFormat="1" ht="15.75">
      <c r="A151" s="632" t="s">
        <v>370</v>
      </c>
      <c r="B151" s="633" t="s">
        <v>369</v>
      </c>
      <c r="C151" s="634"/>
      <c r="D151" s="634">
        <v>5</v>
      </c>
      <c r="E151" s="634"/>
      <c r="F151" s="635"/>
      <c r="G151" s="636">
        <v>6.5</v>
      </c>
      <c r="H151" s="637">
        <f t="shared" si="37"/>
        <v>195</v>
      </c>
      <c r="I151" s="634">
        <f aca="true" t="shared" si="38" ref="I151:I156">SUMPRODUCT(N151:Y151,$N$7:$Y$7)</f>
        <v>90</v>
      </c>
      <c r="J151" s="634"/>
      <c r="K151" s="634"/>
      <c r="L151" s="634">
        <v>90</v>
      </c>
      <c r="M151" s="638">
        <f t="shared" si="34"/>
        <v>105</v>
      </c>
      <c r="N151" s="639"/>
      <c r="O151" s="634"/>
      <c r="P151" s="640"/>
      <c r="Q151" s="639"/>
      <c r="R151" s="634"/>
      <c r="S151" s="640"/>
      <c r="T151" s="639">
        <v>6</v>
      </c>
      <c r="U151" s="634"/>
      <c r="V151" s="640"/>
      <c r="W151" s="641"/>
      <c r="X151" s="642"/>
      <c r="Y151" s="643"/>
    </row>
    <row r="152" spans="1:25" s="13" customFormat="1" ht="15.75">
      <c r="A152" s="360" t="s">
        <v>371</v>
      </c>
      <c r="B152" s="108" t="s">
        <v>369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372</v>
      </c>
      <c r="B153" s="108" t="s">
        <v>369</v>
      </c>
      <c r="C153" s="85"/>
      <c r="D153" s="85" t="s">
        <v>270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373</v>
      </c>
      <c r="B154" s="108" t="s">
        <v>369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374</v>
      </c>
      <c r="B155" s="108" t="s">
        <v>369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375</v>
      </c>
      <c r="B156" s="108" t="s">
        <v>369</v>
      </c>
      <c r="C156" s="85"/>
      <c r="D156" s="85" t="s">
        <v>265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110" t="s">
        <v>383</v>
      </c>
      <c r="B157" s="1110"/>
      <c r="C157" s="1110"/>
      <c r="D157" s="1110"/>
      <c r="E157" s="1110"/>
      <c r="F157" s="1092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133" t="s">
        <v>377</v>
      </c>
      <c r="B158" s="1134"/>
      <c r="C158" s="1134"/>
      <c r="D158" s="1134"/>
      <c r="E158" s="1134"/>
      <c r="F158" s="1134"/>
      <c r="G158" s="1134"/>
      <c r="H158" s="1134"/>
      <c r="I158" s="1134"/>
      <c r="J158" s="1134"/>
      <c r="K158" s="1134"/>
      <c r="L158" s="1134"/>
      <c r="M158" s="1134"/>
      <c r="N158" s="1134"/>
      <c r="O158" s="1134"/>
      <c r="P158" s="1134"/>
      <c r="Q158" s="1134"/>
      <c r="R158" s="1134"/>
      <c r="S158" s="1134"/>
      <c r="T158" s="1134"/>
      <c r="U158" s="1134"/>
      <c r="V158" s="1134"/>
      <c r="W158" s="1134"/>
      <c r="X158" s="1134"/>
      <c r="Y158" s="1135"/>
    </row>
    <row r="159" spans="1:30" s="506" customFormat="1" ht="16.5" thickBot="1">
      <c r="A159" s="646">
        <v>1</v>
      </c>
      <c r="B159" s="647" t="s">
        <v>276</v>
      </c>
      <c r="C159" s="648"/>
      <c r="D159" s="649" t="s">
        <v>269</v>
      </c>
      <c r="E159" s="650"/>
      <c r="F159" s="650"/>
      <c r="G159" s="651">
        <v>3</v>
      </c>
      <c r="H159" s="652">
        <f>G159*30</f>
        <v>90</v>
      </c>
      <c r="I159" s="581">
        <f>SUMPRODUCT(N159:Y159,$N$7:$Y$7)</f>
        <v>36</v>
      </c>
      <c r="J159" s="649">
        <v>18</v>
      </c>
      <c r="K159" s="649">
        <v>18</v>
      </c>
      <c r="L159" s="649"/>
      <c r="M159" s="653">
        <f>H159-I159</f>
        <v>54</v>
      </c>
      <c r="N159" s="654"/>
      <c r="O159" s="655"/>
      <c r="P159" s="655"/>
      <c r="Q159" s="655"/>
      <c r="R159" s="655"/>
      <c r="S159" s="655"/>
      <c r="T159" s="655"/>
      <c r="U159" s="655">
        <v>4</v>
      </c>
      <c r="V159" s="655"/>
      <c r="W159" s="656"/>
      <c r="X159" s="657"/>
      <c r="Y159" s="658"/>
      <c r="AD159" s="506">
        <v>3</v>
      </c>
    </row>
    <row r="160" spans="1:30" s="13" customFormat="1" ht="21.75" customHeight="1" thickBot="1">
      <c r="A160" s="422">
        <v>2</v>
      </c>
      <c r="B160" s="423" t="s">
        <v>277</v>
      </c>
      <c r="C160" s="431"/>
      <c r="D160" s="160" t="s">
        <v>270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278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279</v>
      </c>
      <c r="C162" s="431"/>
      <c r="D162" s="160" t="s">
        <v>271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149"/>
      <c r="B163" s="1150"/>
      <c r="C163" s="1151"/>
      <c r="D163" s="1151"/>
      <c r="E163" s="1151"/>
      <c r="F163" s="1151"/>
      <c r="G163" s="1151"/>
      <c r="H163" s="1151"/>
      <c r="I163" s="1151"/>
      <c r="J163" s="1151"/>
      <c r="K163" s="1151"/>
      <c r="L163" s="1151"/>
      <c r="M163" s="1151"/>
      <c r="N163" s="1150"/>
      <c r="O163" s="1150"/>
      <c r="P163" s="1150"/>
      <c r="Q163" s="1150"/>
      <c r="R163" s="1150"/>
      <c r="S163" s="1150"/>
      <c r="T163" s="1150"/>
      <c r="U163" s="1150"/>
      <c r="V163" s="1150"/>
      <c r="W163" s="1150"/>
      <c r="X163" s="1150"/>
      <c r="Y163" s="1152"/>
    </row>
    <row r="164" spans="1:25" s="506" customFormat="1" ht="15.75">
      <c r="A164" s="1143" t="s">
        <v>379</v>
      </c>
      <c r="B164" s="659" t="s">
        <v>189</v>
      </c>
      <c r="C164" s="581"/>
      <c r="D164" s="581" t="s">
        <v>269</v>
      </c>
      <c r="E164" s="581"/>
      <c r="F164" s="660"/>
      <c r="G164" s="579">
        <f aca="true" t="shared" si="42" ref="G164:G171">H164/30</f>
        <v>3</v>
      </c>
      <c r="H164" s="661">
        <v>90</v>
      </c>
      <c r="I164" s="581">
        <f aca="true" t="shared" si="43" ref="I164:I171">SUMPRODUCT(N164:Y164,$N$7:$Y$7)</f>
        <v>36</v>
      </c>
      <c r="J164" s="581">
        <v>18</v>
      </c>
      <c r="K164" s="581">
        <v>18</v>
      </c>
      <c r="L164" s="581"/>
      <c r="M164" s="582">
        <f aca="true" t="shared" si="44" ref="M164:M171">H164-I164</f>
        <v>54</v>
      </c>
      <c r="N164" s="661"/>
      <c r="O164" s="581"/>
      <c r="P164" s="660"/>
      <c r="Q164" s="661"/>
      <c r="R164" s="581"/>
      <c r="S164" s="660"/>
      <c r="T164" s="661"/>
      <c r="U164" s="581">
        <v>4</v>
      </c>
      <c r="V164" s="660"/>
      <c r="W164" s="661"/>
      <c r="X164" s="581"/>
      <c r="Y164" s="662"/>
    </row>
    <row r="165" spans="1:25" s="506" customFormat="1" ht="15.75">
      <c r="A165" s="1144"/>
      <c r="B165" s="623" t="s">
        <v>210</v>
      </c>
      <c r="C165" s="624"/>
      <c r="D165" s="624" t="s">
        <v>269</v>
      </c>
      <c r="E165" s="624"/>
      <c r="F165" s="629"/>
      <c r="G165" s="626">
        <f t="shared" si="42"/>
        <v>3</v>
      </c>
      <c r="H165" s="630">
        <v>90</v>
      </c>
      <c r="I165" s="624">
        <f t="shared" si="43"/>
        <v>36</v>
      </c>
      <c r="J165" s="624">
        <v>18</v>
      </c>
      <c r="K165" s="624">
        <v>18</v>
      </c>
      <c r="L165" s="624"/>
      <c r="M165" s="628">
        <f t="shared" si="44"/>
        <v>54</v>
      </c>
      <c r="N165" s="630"/>
      <c r="O165" s="624"/>
      <c r="P165" s="629"/>
      <c r="Q165" s="630"/>
      <c r="R165" s="624"/>
      <c r="S165" s="629"/>
      <c r="T165" s="630"/>
      <c r="U165" s="624">
        <v>4</v>
      </c>
      <c r="V165" s="629"/>
      <c r="W165" s="630"/>
      <c r="X165" s="624"/>
      <c r="Y165" s="631"/>
    </row>
    <row r="166" spans="1:25" s="13" customFormat="1" ht="15.75">
      <c r="A166" s="1145" t="s">
        <v>380</v>
      </c>
      <c r="B166" s="115" t="s">
        <v>192</v>
      </c>
      <c r="C166" s="85"/>
      <c r="D166" s="85" t="s">
        <v>270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146"/>
      <c r="B167" s="115" t="s">
        <v>211</v>
      </c>
      <c r="C167" s="85"/>
      <c r="D167" s="85" t="s">
        <v>270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145" t="s">
        <v>384</v>
      </c>
      <c r="B168" s="232" t="s">
        <v>190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146"/>
      <c r="B169" s="115" t="s">
        <v>212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167" t="s">
        <v>381</v>
      </c>
      <c r="B170" s="108" t="s">
        <v>184</v>
      </c>
      <c r="C170" s="85"/>
      <c r="D170" s="85" t="s">
        <v>271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146"/>
      <c r="B171" s="436" t="s">
        <v>191</v>
      </c>
      <c r="C171" s="437"/>
      <c r="D171" s="437" t="s">
        <v>271</v>
      </c>
      <c r="E171" s="437"/>
      <c r="F171" s="438"/>
      <c r="G171" s="439">
        <f t="shared" si="42"/>
        <v>4</v>
      </c>
      <c r="H171" s="440">
        <v>120</v>
      </c>
      <c r="I171" s="437">
        <f t="shared" si="43"/>
        <v>45</v>
      </c>
      <c r="J171" s="437">
        <v>27</v>
      </c>
      <c r="K171" s="437">
        <v>18</v>
      </c>
      <c r="L171" s="437"/>
      <c r="M171" s="441">
        <f t="shared" si="44"/>
        <v>75</v>
      </c>
      <c r="N171" s="440"/>
      <c r="O171" s="437"/>
      <c r="P171" s="438"/>
      <c r="Q171" s="440"/>
      <c r="R171" s="437"/>
      <c r="S171" s="438"/>
      <c r="T171" s="440"/>
      <c r="U171" s="437"/>
      <c r="V171" s="438"/>
      <c r="W171" s="440"/>
      <c r="X171" s="437">
        <v>5</v>
      </c>
      <c r="Y171" s="442"/>
    </row>
    <row r="172" spans="1:25" s="13" customFormat="1" ht="16.5" thickBot="1">
      <c r="A172" s="1149"/>
      <c r="B172" s="1150"/>
      <c r="C172" s="1151"/>
      <c r="D172" s="1151"/>
      <c r="E172" s="1151"/>
      <c r="F172" s="1151"/>
      <c r="G172" s="1151"/>
      <c r="H172" s="1151"/>
      <c r="I172" s="1151"/>
      <c r="J172" s="1151"/>
      <c r="K172" s="1151"/>
      <c r="L172" s="1151"/>
      <c r="M172" s="1151"/>
      <c r="N172" s="1150"/>
      <c r="O172" s="1150"/>
      <c r="P172" s="1150"/>
      <c r="Q172" s="1150"/>
      <c r="R172" s="1150"/>
      <c r="S172" s="1150"/>
      <c r="T172" s="1150"/>
      <c r="U172" s="1150"/>
      <c r="V172" s="1150"/>
      <c r="W172" s="1150"/>
      <c r="X172" s="1150"/>
      <c r="Y172" s="1152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149"/>
      <c r="B177" s="1150"/>
      <c r="C177" s="1151"/>
      <c r="D177" s="1151"/>
      <c r="E177" s="1151"/>
      <c r="F177" s="1151"/>
      <c r="G177" s="1151"/>
      <c r="H177" s="1151"/>
      <c r="I177" s="1151"/>
      <c r="J177" s="1151"/>
      <c r="K177" s="1151"/>
      <c r="L177" s="1151"/>
      <c r="M177" s="1151"/>
      <c r="N177" s="1150"/>
      <c r="O177" s="1150"/>
      <c r="P177" s="1150"/>
      <c r="Q177" s="1150"/>
      <c r="R177" s="1150"/>
      <c r="S177" s="1150"/>
      <c r="T177" s="1150"/>
      <c r="U177" s="1150"/>
      <c r="V177" s="1150"/>
      <c r="W177" s="1150"/>
      <c r="X177" s="1150"/>
      <c r="Y177" s="1152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170" t="s">
        <v>361</v>
      </c>
      <c r="B182" s="1171"/>
      <c r="C182" s="1171"/>
      <c r="D182" s="1171"/>
      <c r="E182" s="1171"/>
      <c r="F182" s="1171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172" t="s">
        <v>63</v>
      </c>
      <c r="B183" s="1173"/>
      <c r="C183" s="1173"/>
      <c r="D183" s="1173"/>
      <c r="E183" s="1173"/>
      <c r="F183" s="1173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174" t="s">
        <v>62</v>
      </c>
      <c r="B184" s="1175"/>
      <c r="C184" s="1175"/>
      <c r="D184" s="1175"/>
      <c r="E184" s="1175"/>
      <c r="F184" s="1175"/>
      <c r="G184" s="1175"/>
      <c r="H184" s="1175"/>
      <c r="I184" s="1175"/>
      <c r="J184" s="1175"/>
      <c r="K184" s="1175"/>
      <c r="L184" s="1175"/>
      <c r="M184" s="1175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147" t="s">
        <v>52</v>
      </c>
      <c r="B185" s="1148"/>
      <c r="C185" s="1148"/>
      <c r="D185" s="1148"/>
      <c r="E185" s="1148"/>
      <c r="F185" s="1148"/>
      <c r="G185" s="1148"/>
      <c r="H185" s="1148"/>
      <c r="I185" s="1148"/>
      <c r="J185" s="1148"/>
      <c r="K185" s="1148"/>
      <c r="L185" s="1148"/>
      <c r="M185" s="1148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147" t="s">
        <v>53</v>
      </c>
      <c r="B186" s="1148"/>
      <c r="C186" s="1148"/>
      <c r="D186" s="1148"/>
      <c r="E186" s="1148"/>
      <c r="F186" s="1148"/>
      <c r="G186" s="1148"/>
      <c r="H186" s="1148"/>
      <c r="I186" s="1148"/>
      <c r="J186" s="1148"/>
      <c r="K186" s="1148"/>
      <c r="L186" s="1148"/>
      <c r="M186" s="1148"/>
      <c r="N186" s="159">
        <v>6</v>
      </c>
      <c r="O186" s="160">
        <v>3</v>
      </c>
      <c r="P186" s="237" t="s">
        <v>294</v>
      </c>
      <c r="Q186" s="235" t="s">
        <v>295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147" t="s">
        <v>65</v>
      </c>
      <c r="B187" s="1148"/>
      <c r="C187" s="1148"/>
      <c r="D187" s="1148"/>
      <c r="E187" s="1148"/>
      <c r="F187" s="1148"/>
      <c r="G187" s="1148"/>
      <c r="H187" s="1148"/>
      <c r="I187" s="1148"/>
      <c r="J187" s="1148"/>
      <c r="K187" s="1148"/>
      <c r="L187" s="1148"/>
      <c r="M187" s="1148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81" t="s">
        <v>34</v>
      </c>
      <c r="AM187" s="1081"/>
      <c r="AN187" s="1081"/>
      <c r="AO187" s="1081" t="s">
        <v>35</v>
      </c>
      <c r="AP187" s="1081"/>
      <c r="AQ187" s="1081"/>
      <c r="AR187" s="1081" t="s">
        <v>36</v>
      </c>
      <c r="AS187" s="1081"/>
      <c r="AT187" s="1081"/>
      <c r="AU187" s="1081" t="s">
        <v>37</v>
      </c>
      <c r="AV187" s="1081"/>
      <c r="AW187" s="1081"/>
    </row>
    <row r="188" spans="1:49" s="13" customFormat="1" ht="16.5" thickBot="1">
      <c r="A188" s="1147" t="s">
        <v>64</v>
      </c>
      <c r="B188" s="1148"/>
      <c r="C188" s="1148"/>
      <c r="D188" s="1148"/>
      <c r="E188" s="1148"/>
      <c r="F188" s="1148"/>
      <c r="G188" s="1148"/>
      <c r="H188" s="1148"/>
      <c r="I188" s="1148"/>
      <c r="J188" s="1148"/>
      <c r="K188" s="1148"/>
      <c r="L188" s="1148"/>
      <c r="M188" s="1148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81"/>
      <c r="AM188" s="1081"/>
      <c r="AN188" s="1081"/>
      <c r="AO188" s="1081"/>
      <c r="AP188" s="1081"/>
      <c r="AQ188" s="1081"/>
      <c r="AR188" s="1081"/>
      <c r="AS188" s="1081"/>
      <c r="AT188" s="1081"/>
      <c r="AU188" s="1081"/>
      <c r="AV188" s="1081"/>
      <c r="AW188" s="1081"/>
    </row>
    <row r="189" spans="1:49" s="13" customFormat="1" ht="19.5" thickBot="1">
      <c r="A189" s="1163" t="s">
        <v>199</v>
      </c>
      <c r="B189" s="1164"/>
      <c r="C189" s="1164"/>
      <c r="D189" s="1164"/>
      <c r="E189" s="1164"/>
      <c r="F189" s="1164"/>
      <c r="G189" s="1164"/>
      <c r="H189" s="1164"/>
      <c r="I189" s="1164"/>
      <c r="J189" s="1164"/>
      <c r="K189" s="1164"/>
      <c r="L189" s="1164"/>
      <c r="M189" s="1165"/>
      <c r="N189" s="1156">
        <f>AE192</f>
        <v>60</v>
      </c>
      <c r="O189" s="1157"/>
      <c r="P189" s="1158"/>
      <c r="Q189" s="1156">
        <f>AF192</f>
        <v>61</v>
      </c>
      <c r="R189" s="1157"/>
      <c r="S189" s="1158"/>
      <c r="T189" s="1156">
        <f>AG192</f>
        <v>60</v>
      </c>
      <c r="U189" s="1157"/>
      <c r="V189" s="1158"/>
      <c r="W189" s="1156">
        <f>AH192</f>
        <v>60</v>
      </c>
      <c r="X189" s="1157"/>
      <c r="Y189" s="1158"/>
      <c r="AK189" s="239"/>
      <c r="AL189" s="240">
        <v>1</v>
      </c>
      <c r="AM189" s="240" t="s">
        <v>267</v>
      </c>
      <c r="AN189" s="240" t="s">
        <v>263</v>
      </c>
      <c r="AO189" s="240">
        <v>3</v>
      </c>
      <c r="AP189" s="240" t="s">
        <v>266</v>
      </c>
      <c r="AQ189" s="240" t="s">
        <v>268</v>
      </c>
      <c r="AR189" s="240">
        <v>5</v>
      </c>
      <c r="AS189" s="240" t="s">
        <v>269</v>
      </c>
      <c r="AT189" s="240" t="s">
        <v>270</v>
      </c>
      <c r="AU189" s="240">
        <v>7</v>
      </c>
      <c r="AV189" s="240" t="s">
        <v>271</v>
      </c>
      <c r="AW189" s="240" t="s">
        <v>265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168">
        <f>N189+Q189+T189+W189</f>
        <v>241</v>
      </c>
      <c r="O190" s="1169"/>
      <c r="P190" s="1169"/>
      <c r="Q190" s="1169"/>
      <c r="R190" s="1169"/>
      <c r="S190" s="1169"/>
      <c r="T190" s="1169"/>
      <c r="U190" s="1169"/>
      <c r="V190" s="1169"/>
      <c r="W190" s="1169"/>
      <c r="X190" s="1169"/>
      <c r="Y190" s="116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166"/>
      <c r="O191" s="1166"/>
      <c r="P191" s="1166"/>
      <c r="Q191" s="1166"/>
      <c r="R191" s="1166"/>
      <c r="S191" s="1166"/>
      <c r="T191" s="1166"/>
      <c r="U191" s="1166"/>
      <c r="V191" s="1166"/>
      <c r="W191" s="1166"/>
      <c r="X191" s="1166"/>
      <c r="Y191" s="1166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290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195</v>
      </c>
      <c r="C192" s="228"/>
      <c r="D192" s="1159"/>
      <c r="E192" s="1160"/>
      <c r="F192" s="1160"/>
      <c r="G192" s="228"/>
      <c r="H192" s="1161" t="s">
        <v>196</v>
      </c>
      <c r="I192" s="1162"/>
      <c r="J192" s="1162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291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292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293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296</v>
      </c>
      <c r="C195" s="228"/>
      <c r="D195" s="243"/>
      <c r="E195" s="256"/>
      <c r="F195" s="256"/>
      <c r="G195" s="228"/>
      <c r="H195" s="257" t="s">
        <v>297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362</v>
      </c>
      <c r="C198" s="231"/>
      <c r="D198" s="243"/>
      <c r="E198" s="256"/>
      <c r="F198" s="256"/>
      <c r="G198" s="228"/>
      <c r="H198" s="257" t="s">
        <v>297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A183:F183"/>
    <mergeCell ref="A184:M184"/>
    <mergeCell ref="A185:M185"/>
    <mergeCell ref="D192:F192"/>
    <mergeCell ref="H192:J192"/>
    <mergeCell ref="A189:M189"/>
    <mergeCell ref="N189:P189"/>
    <mergeCell ref="N191:P191"/>
    <mergeCell ref="AO187:AQ188"/>
    <mergeCell ref="W191:Y191"/>
    <mergeCell ref="N190:Y190"/>
    <mergeCell ref="Q191:S191"/>
    <mergeCell ref="T191:V191"/>
    <mergeCell ref="AR187:AT188"/>
    <mergeCell ref="Q189:S189"/>
    <mergeCell ref="T189:V189"/>
    <mergeCell ref="W189:Y189"/>
    <mergeCell ref="AU187:AW188"/>
    <mergeCell ref="A188:M188"/>
    <mergeCell ref="AU101:AW102"/>
    <mergeCell ref="AL101:AN102"/>
    <mergeCell ref="A163:Y163"/>
    <mergeCell ref="AO101:AQ102"/>
    <mergeCell ref="AR101:AT102"/>
    <mergeCell ref="AL135:AN136"/>
    <mergeCell ref="A133:Y133"/>
    <mergeCell ref="A164:A165"/>
    <mergeCell ref="A166:A167"/>
    <mergeCell ref="A168:A169"/>
    <mergeCell ref="A186:M186"/>
    <mergeCell ref="A187:M187"/>
    <mergeCell ref="AL187:AN188"/>
    <mergeCell ref="A170:A171"/>
    <mergeCell ref="A172:Y172"/>
    <mergeCell ref="A177:Y177"/>
    <mergeCell ref="A182:F182"/>
    <mergeCell ref="AU135:AW136"/>
    <mergeCell ref="A157:F157"/>
    <mergeCell ref="A158:Y158"/>
    <mergeCell ref="AO135:AQ136"/>
    <mergeCell ref="AR135:AT136"/>
    <mergeCell ref="A107:F107"/>
    <mergeCell ref="A134:Y134"/>
    <mergeCell ref="A148:F148"/>
    <mergeCell ref="A149:Y149"/>
    <mergeCell ref="A98:F98"/>
    <mergeCell ref="A99:Y99"/>
    <mergeCell ref="A100:Y100"/>
    <mergeCell ref="AU7:AW8"/>
    <mergeCell ref="AR29:AT30"/>
    <mergeCell ref="AU29:AW30"/>
    <mergeCell ref="A9:Y9"/>
    <mergeCell ref="A10:Y10"/>
    <mergeCell ref="AR7:AT8"/>
    <mergeCell ref="AL29:AN30"/>
    <mergeCell ref="AL7:AN8"/>
    <mergeCell ref="A89:F89"/>
    <mergeCell ref="A90:Y90"/>
    <mergeCell ref="H3:H7"/>
    <mergeCell ref="F5:F7"/>
    <mergeCell ref="I4:I7"/>
    <mergeCell ref="J4:L4"/>
    <mergeCell ref="E5:E7"/>
    <mergeCell ref="A95:F95"/>
    <mergeCell ref="A96:Y96"/>
    <mergeCell ref="N3:P4"/>
    <mergeCell ref="Q3:S4"/>
    <mergeCell ref="T3:V4"/>
    <mergeCell ref="A51:F51"/>
    <mergeCell ref="L5:L7"/>
    <mergeCell ref="N6:Y6"/>
    <mergeCell ref="I3:L3"/>
    <mergeCell ref="M3:M7"/>
    <mergeCell ref="AR53:AT54"/>
    <mergeCell ref="AU53:AW54"/>
    <mergeCell ref="A52:Y52"/>
    <mergeCell ref="AL53:AN54"/>
    <mergeCell ref="AO53:AQ54"/>
    <mergeCell ref="E4:F4"/>
    <mergeCell ref="J5:J7"/>
    <mergeCell ref="K5:K7"/>
    <mergeCell ref="AO7:AQ8"/>
    <mergeCell ref="AO29:AQ30"/>
    <mergeCell ref="N2:Y2"/>
    <mergeCell ref="W3:Y4"/>
    <mergeCell ref="A1:Y1"/>
    <mergeCell ref="A2:A7"/>
    <mergeCell ref="B2:B7"/>
    <mergeCell ref="C2:F3"/>
    <mergeCell ref="G2:G7"/>
    <mergeCell ref="H2:M2"/>
    <mergeCell ref="C4:C7"/>
    <mergeCell ref="D4:D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view="pageBreakPreview" zoomScale="75" zoomScaleNormal="50" zoomScaleSheetLayoutView="75" zoomScalePageLayoutView="0" workbookViewId="0" topLeftCell="A31">
      <selection activeCell="D49" sqref="D49"/>
    </sheetView>
  </sheetViews>
  <sheetFormatPr defaultColWidth="9.00390625" defaultRowHeight="12.75"/>
  <cols>
    <col min="1" max="2" width="9.125" style="448" customWidth="1"/>
    <col min="3" max="3" width="0" style="448" hidden="1" customWidth="1"/>
    <col min="4" max="4" width="11.00390625" style="9" customWidth="1"/>
    <col min="5" max="5" width="50.875" style="10" customWidth="1"/>
    <col min="6" max="6" width="5.375" style="11" customWidth="1"/>
    <col min="7" max="7" width="13.00390625" style="12" customWidth="1"/>
    <col min="8" max="8" width="5.25390625" style="12" customWidth="1"/>
    <col min="9" max="9" width="5.125" style="11" customWidth="1"/>
    <col min="10" max="10" width="8.125" style="11" customWidth="1"/>
    <col min="11" max="11" width="10.375" style="11" customWidth="1"/>
    <col min="12" max="12" width="9.25390625" style="10" customWidth="1"/>
    <col min="13" max="13" width="8.25390625" style="10" customWidth="1"/>
    <col min="14" max="14" width="8.625" style="10" customWidth="1"/>
    <col min="15" max="15" width="8.375" style="10" customWidth="1"/>
    <col min="16" max="16" width="9.875" style="10" customWidth="1"/>
    <col min="17" max="17" width="5.875" style="10" customWidth="1"/>
    <col min="18" max="19" width="6.25390625" style="10" customWidth="1"/>
    <col min="20" max="20" width="7.625" style="10" hidden="1" customWidth="1"/>
    <col min="21" max="24" width="6.25390625" style="10" hidden="1" customWidth="1"/>
    <col min="25" max="25" width="7.625" style="10" hidden="1" customWidth="1"/>
    <col min="26" max="28" width="6.25390625" style="10" hidden="1" customWidth="1"/>
    <col min="29" max="29" width="8.75390625" style="10" customWidth="1"/>
    <col min="30" max="30" width="10.25390625" style="10" customWidth="1"/>
    <col min="31" max="16384" width="9.125" style="10" customWidth="1"/>
  </cols>
  <sheetData>
    <row r="1" spans="1:28" s="13" customFormat="1" ht="19.5" thickBot="1">
      <c r="A1" s="241"/>
      <c r="B1" s="241"/>
      <c r="C1" s="241"/>
      <c r="D1" s="1059" t="s">
        <v>385</v>
      </c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1"/>
    </row>
    <row r="2" spans="1:29" s="13" customFormat="1" ht="12.75" customHeight="1">
      <c r="A2" s="1176" t="s">
        <v>386</v>
      </c>
      <c r="B2" s="1176" t="s">
        <v>387</v>
      </c>
      <c r="C2" s="1176" t="s">
        <v>388</v>
      </c>
      <c r="D2" s="1178" t="s">
        <v>32</v>
      </c>
      <c r="E2" s="1064" t="s">
        <v>92</v>
      </c>
      <c r="F2" s="1067" t="s">
        <v>262</v>
      </c>
      <c r="G2" s="1068"/>
      <c r="H2" s="1069"/>
      <c r="I2" s="1070"/>
      <c r="J2" s="1075" t="s">
        <v>93</v>
      </c>
      <c r="K2" s="1077" t="s">
        <v>99</v>
      </c>
      <c r="L2" s="1078"/>
      <c r="M2" s="1078"/>
      <c r="N2" s="1078"/>
      <c r="O2" s="1078"/>
      <c r="P2" s="1079"/>
      <c r="Q2" s="1050" t="s">
        <v>261</v>
      </c>
      <c r="R2" s="1051"/>
      <c r="S2" s="1051"/>
      <c r="T2" s="1051"/>
      <c r="U2" s="1051"/>
      <c r="V2" s="1051"/>
      <c r="W2" s="1051"/>
      <c r="X2" s="1051"/>
      <c r="Y2" s="1051"/>
      <c r="Z2" s="1051"/>
      <c r="AA2" s="1051"/>
      <c r="AB2" s="1052"/>
      <c r="AC2" s="29"/>
    </row>
    <row r="3" spans="1:28" s="13" customFormat="1" ht="12.75" customHeight="1">
      <c r="A3" s="1177"/>
      <c r="B3" s="1177"/>
      <c r="C3" s="1177"/>
      <c r="D3" s="1179"/>
      <c r="E3" s="1065"/>
      <c r="F3" s="1071"/>
      <c r="G3" s="1072"/>
      <c r="H3" s="1073"/>
      <c r="I3" s="1074"/>
      <c r="J3" s="1076"/>
      <c r="K3" s="1112" t="s">
        <v>100</v>
      </c>
      <c r="L3" s="1107" t="s">
        <v>103</v>
      </c>
      <c r="M3" s="1105"/>
      <c r="N3" s="1105"/>
      <c r="O3" s="1108"/>
      <c r="P3" s="1109" t="s">
        <v>106</v>
      </c>
      <c r="Q3" s="1098" t="s">
        <v>34</v>
      </c>
      <c r="R3" s="1054"/>
      <c r="S3" s="1099"/>
      <c r="T3" s="1053" t="s">
        <v>35</v>
      </c>
      <c r="U3" s="1054"/>
      <c r="V3" s="1099"/>
      <c r="W3" s="1053" t="s">
        <v>36</v>
      </c>
      <c r="X3" s="1054"/>
      <c r="Y3" s="1099"/>
      <c r="Z3" s="1053" t="s">
        <v>37</v>
      </c>
      <c r="AA3" s="1054"/>
      <c r="AB3" s="1055"/>
    </row>
    <row r="4" spans="1:28" s="13" customFormat="1" ht="18.75" customHeight="1">
      <c r="A4" s="1177"/>
      <c r="B4" s="1177"/>
      <c r="C4" s="1177"/>
      <c r="D4" s="1179"/>
      <c r="E4" s="1065"/>
      <c r="F4" s="1080" t="s">
        <v>94</v>
      </c>
      <c r="G4" s="1080" t="s">
        <v>95</v>
      </c>
      <c r="H4" s="1087" t="s">
        <v>96</v>
      </c>
      <c r="I4" s="1088"/>
      <c r="J4" s="1076"/>
      <c r="K4" s="1112"/>
      <c r="L4" s="1080" t="s">
        <v>101</v>
      </c>
      <c r="M4" s="1087" t="s">
        <v>102</v>
      </c>
      <c r="N4" s="1116"/>
      <c r="O4" s="1117"/>
      <c r="P4" s="1109"/>
      <c r="Q4" s="1100"/>
      <c r="R4" s="1057"/>
      <c r="S4" s="1101"/>
      <c r="T4" s="1056"/>
      <c r="U4" s="1057"/>
      <c r="V4" s="1101"/>
      <c r="W4" s="1056"/>
      <c r="X4" s="1057"/>
      <c r="Y4" s="1101"/>
      <c r="Z4" s="1056"/>
      <c r="AA4" s="1057"/>
      <c r="AB4" s="1058"/>
    </row>
    <row r="5" spans="1:28" s="13" customFormat="1" ht="15.75">
      <c r="A5" s="1177"/>
      <c r="B5" s="1177"/>
      <c r="C5" s="1177"/>
      <c r="D5" s="1179"/>
      <c r="E5" s="1065"/>
      <c r="F5" s="1080"/>
      <c r="G5" s="1080"/>
      <c r="H5" s="1089" t="s">
        <v>97</v>
      </c>
      <c r="I5" s="1113" t="s">
        <v>98</v>
      </c>
      <c r="J5" s="1076"/>
      <c r="K5" s="1112"/>
      <c r="L5" s="1080"/>
      <c r="M5" s="1089" t="s">
        <v>33</v>
      </c>
      <c r="N5" s="1089" t="s">
        <v>104</v>
      </c>
      <c r="O5" s="1089" t="s">
        <v>105</v>
      </c>
      <c r="P5" s="1109"/>
      <c r="Q5" s="73">
        <v>1</v>
      </c>
      <c r="R5" s="14" t="s">
        <v>267</v>
      </c>
      <c r="S5" s="14" t="s">
        <v>263</v>
      </c>
      <c r="T5" s="14">
        <v>3</v>
      </c>
      <c r="U5" s="14" t="s">
        <v>266</v>
      </c>
      <c r="V5" s="14" t="s">
        <v>268</v>
      </c>
      <c r="W5" s="14">
        <v>5</v>
      </c>
      <c r="X5" s="14" t="s">
        <v>269</v>
      </c>
      <c r="Y5" s="14" t="s">
        <v>270</v>
      </c>
      <c r="Z5" s="14">
        <v>7</v>
      </c>
      <c r="AA5" s="14" t="s">
        <v>271</v>
      </c>
      <c r="AB5" s="21" t="s">
        <v>265</v>
      </c>
    </row>
    <row r="6" spans="1:28" s="13" customFormat="1" ht="21" customHeight="1" thickBot="1">
      <c r="A6" s="1177"/>
      <c r="B6" s="1177"/>
      <c r="C6" s="1177"/>
      <c r="D6" s="1179"/>
      <c r="E6" s="1065"/>
      <c r="F6" s="1080"/>
      <c r="G6" s="1080"/>
      <c r="H6" s="1090"/>
      <c r="I6" s="1114"/>
      <c r="J6" s="1076"/>
      <c r="K6" s="1112"/>
      <c r="L6" s="1080"/>
      <c r="M6" s="1090"/>
      <c r="N6" s="1090"/>
      <c r="O6" s="1090"/>
      <c r="P6" s="1109"/>
      <c r="Q6" s="1104" t="s">
        <v>38</v>
      </c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6"/>
    </row>
    <row r="7" spans="1:52" s="13" customFormat="1" ht="36.75" customHeight="1" thickBot="1">
      <c r="A7" s="1177"/>
      <c r="B7" s="1177"/>
      <c r="C7" s="1177"/>
      <c r="D7" s="1179"/>
      <c r="E7" s="1066"/>
      <c r="F7" s="1080"/>
      <c r="G7" s="1080"/>
      <c r="H7" s="1091"/>
      <c r="I7" s="1115"/>
      <c r="J7" s="1076"/>
      <c r="K7" s="1112"/>
      <c r="L7" s="1080"/>
      <c r="M7" s="1091"/>
      <c r="N7" s="1091"/>
      <c r="O7" s="1091"/>
      <c r="P7" s="1109"/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9</v>
      </c>
      <c r="Z7" s="41">
        <v>15</v>
      </c>
      <c r="AA7" s="42">
        <v>9</v>
      </c>
      <c r="AB7" s="43">
        <v>8</v>
      </c>
      <c r="AN7" s="239"/>
      <c r="AO7" s="1081" t="s">
        <v>34</v>
      </c>
      <c r="AP7" s="1081"/>
      <c r="AQ7" s="1081"/>
      <c r="AR7" s="1081" t="s">
        <v>35</v>
      </c>
      <c r="AS7" s="1081"/>
      <c r="AT7" s="1081"/>
      <c r="AU7" s="1081" t="s">
        <v>36</v>
      </c>
      <c r="AV7" s="1081"/>
      <c r="AW7" s="1081"/>
      <c r="AX7" s="1081" t="s">
        <v>37</v>
      </c>
      <c r="AY7" s="1081"/>
      <c r="AZ7" s="1081"/>
    </row>
    <row r="8" spans="1:52" s="13" customFormat="1" ht="15.75">
      <c r="A8" s="241"/>
      <c r="B8" s="241"/>
      <c r="C8" s="241"/>
      <c r="D8" s="447">
        <v>1</v>
      </c>
      <c r="E8" s="37">
        <v>2</v>
      </c>
      <c r="F8" s="38">
        <v>3</v>
      </c>
      <c r="G8" s="38">
        <v>4</v>
      </c>
      <c r="H8" s="38">
        <v>5</v>
      </c>
      <c r="I8" s="83">
        <v>6</v>
      </c>
      <c r="J8" s="39">
        <v>7</v>
      </c>
      <c r="K8" s="31">
        <v>8</v>
      </c>
      <c r="L8" s="38">
        <v>9</v>
      </c>
      <c r="M8" s="38">
        <v>10</v>
      </c>
      <c r="N8" s="38">
        <v>11</v>
      </c>
      <c r="O8" s="38">
        <v>12</v>
      </c>
      <c r="P8" s="40">
        <v>13</v>
      </c>
      <c r="Q8" s="84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40">
        <v>25</v>
      </c>
      <c r="AH8" s="13">
        <v>1</v>
      </c>
      <c r="AI8" s="13">
        <v>2</v>
      </c>
      <c r="AJ8" s="13">
        <v>3</v>
      </c>
      <c r="AK8" s="13">
        <v>4</v>
      </c>
      <c r="AN8" s="239"/>
      <c r="AO8" s="1081"/>
      <c r="AP8" s="1081"/>
      <c r="AQ8" s="1081"/>
      <c r="AR8" s="1081"/>
      <c r="AS8" s="1081"/>
      <c r="AT8" s="1081"/>
      <c r="AU8" s="1081"/>
      <c r="AV8" s="1081"/>
      <c r="AW8" s="1081"/>
      <c r="AX8" s="1081"/>
      <c r="AY8" s="1081"/>
      <c r="AZ8" s="1081"/>
    </row>
    <row r="9" spans="4:28" ht="15">
      <c r="D9" s="1180" t="s">
        <v>389</v>
      </c>
      <c r="E9" s="1180"/>
      <c r="F9" s="1180"/>
      <c r="G9" s="1180"/>
      <c r="H9" s="1180"/>
      <c r="I9" s="1180"/>
      <c r="J9" s="1180"/>
      <c r="K9" s="1180"/>
      <c r="L9" s="1180"/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0"/>
      <c r="AA9" s="1180"/>
      <c r="AB9" s="1180"/>
    </row>
    <row r="10" spans="1:52" s="506" customFormat="1" ht="15.75">
      <c r="A10" s="507">
        <v>1</v>
      </c>
      <c r="B10" s="507">
        <v>1</v>
      </c>
      <c r="C10" s="507"/>
      <c r="D10" s="450" t="s">
        <v>112</v>
      </c>
      <c r="E10" s="451" t="s">
        <v>39</v>
      </c>
      <c r="F10" s="85"/>
      <c r="G10" s="102">
        <v>1</v>
      </c>
      <c r="H10" s="361"/>
      <c r="I10" s="452"/>
      <c r="J10" s="453">
        <v>2</v>
      </c>
      <c r="K10" s="85">
        <f>J10*30</f>
        <v>60</v>
      </c>
      <c r="L10" s="90">
        <f>M10+N10+O10</f>
        <v>30</v>
      </c>
      <c r="M10" s="85"/>
      <c r="N10" s="85"/>
      <c r="O10" s="85">
        <v>30</v>
      </c>
      <c r="P10" s="90">
        <f>K10-L10</f>
        <v>30</v>
      </c>
      <c r="Q10" s="90">
        <v>2</v>
      </c>
      <c r="R10" s="90"/>
      <c r="S10" s="90"/>
      <c r="T10" s="498"/>
      <c r="U10" s="493"/>
      <c r="V10" s="500"/>
      <c r="W10" s="505"/>
      <c r="X10" s="493"/>
      <c r="Y10" s="500"/>
      <c r="Z10" s="504"/>
      <c r="AA10" s="493"/>
      <c r="AB10" s="500"/>
      <c r="AC10" s="511">
        <f>L10/K10</f>
        <v>0.5</v>
      </c>
      <c r="AG10" s="506">
        <v>1</v>
      </c>
      <c r="AN10" s="507" t="s">
        <v>291</v>
      </c>
      <c r="AO10" s="508">
        <v>2</v>
      </c>
      <c r="AP10" s="508">
        <v>0</v>
      </c>
      <c r="AQ10" s="508">
        <v>1</v>
      </c>
      <c r="AR10" s="508">
        <v>1</v>
      </c>
      <c r="AS10" s="508">
        <v>1</v>
      </c>
      <c r="AT10" s="508">
        <v>1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1</v>
      </c>
    </row>
    <row r="11" spans="1:33" s="506" customFormat="1" ht="15.75">
      <c r="A11" s="507">
        <v>2</v>
      </c>
      <c r="B11" s="507">
        <v>2</v>
      </c>
      <c r="C11" s="507"/>
      <c r="D11" s="361" t="s">
        <v>115</v>
      </c>
      <c r="E11" s="451" t="s">
        <v>40</v>
      </c>
      <c r="F11" s="85">
        <v>1</v>
      </c>
      <c r="G11" s="85"/>
      <c r="H11" s="85"/>
      <c r="I11" s="456"/>
      <c r="J11" s="457">
        <v>4</v>
      </c>
      <c r="K11" s="85">
        <f aca="true" t="shared" si="0" ref="K11:K16">J11*30</f>
        <v>120</v>
      </c>
      <c r="L11" s="90">
        <f aca="true" t="shared" si="1" ref="L11:L18">M11+N11+O11</f>
        <v>45</v>
      </c>
      <c r="M11" s="458">
        <v>30</v>
      </c>
      <c r="N11" s="458"/>
      <c r="O11" s="458">
        <v>15</v>
      </c>
      <c r="P11" s="90">
        <f aca="true" t="shared" si="2" ref="P11:P18">K11-L11</f>
        <v>75</v>
      </c>
      <c r="Q11" s="90">
        <v>3</v>
      </c>
      <c r="R11" s="90"/>
      <c r="S11" s="90"/>
      <c r="T11" s="512"/>
      <c r="U11" s="502"/>
      <c r="V11" s="513"/>
      <c r="W11" s="504"/>
      <c r="X11" s="493"/>
      <c r="Y11" s="500"/>
      <c r="Z11" s="504"/>
      <c r="AA11" s="493"/>
      <c r="AB11" s="500"/>
      <c r="AC11" s="511">
        <f aca="true" t="shared" si="3" ref="AC11:AC18">L11/K11</f>
        <v>0.375</v>
      </c>
      <c r="AG11" s="506">
        <v>1</v>
      </c>
    </row>
    <row r="12" spans="1:52" s="506" customFormat="1" ht="15.75">
      <c r="A12" s="507">
        <v>3</v>
      </c>
      <c r="B12" s="507">
        <v>3</v>
      </c>
      <c r="C12" s="507"/>
      <c r="D12" s="361" t="s">
        <v>120</v>
      </c>
      <c r="E12" s="108" t="s">
        <v>146</v>
      </c>
      <c r="F12" s="86"/>
      <c r="G12" s="86">
        <v>1</v>
      </c>
      <c r="H12" s="87"/>
      <c r="I12" s="245"/>
      <c r="J12" s="459">
        <v>3.5</v>
      </c>
      <c r="K12" s="85">
        <f t="shared" si="0"/>
        <v>105</v>
      </c>
      <c r="L12" s="90">
        <f t="shared" si="1"/>
        <v>60</v>
      </c>
      <c r="M12" s="89">
        <v>30</v>
      </c>
      <c r="N12" s="86"/>
      <c r="O12" s="86">
        <v>30</v>
      </c>
      <c r="P12" s="90">
        <f t="shared" si="2"/>
        <v>45</v>
      </c>
      <c r="Q12" s="102">
        <v>4</v>
      </c>
      <c r="R12" s="102"/>
      <c r="S12" s="102"/>
      <c r="T12" s="551"/>
      <c r="U12" s="509"/>
      <c r="V12" s="548"/>
      <c r="W12" s="546"/>
      <c r="X12" s="509"/>
      <c r="Y12" s="548"/>
      <c r="Z12" s="546"/>
      <c r="AA12" s="509"/>
      <c r="AB12" s="548"/>
      <c r="AC12" s="511">
        <f t="shared" si="3"/>
        <v>0.5714285714285714</v>
      </c>
      <c r="AD12" s="549"/>
      <c r="AE12" s="549"/>
      <c r="AF12" s="549"/>
      <c r="AG12" s="549">
        <v>1</v>
      </c>
      <c r="AH12" s="549"/>
      <c r="AI12" s="549"/>
      <c r="AJ12" s="549"/>
      <c r="AK12" s="549"/>
      <c r="AL12" s="549"/>
      <c r="AM12" s="549"/>
      <c r="AN12" s="508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</row>
    <row r="13" spans="1:52" s="506" customFormat="1" ht="13.5" customHeight="1">
      <c r="A13" s="507">
        <v>4</v>
      </c>
      <c r="B13" s="507">
        <v>4</v>
      </c>
      <c r="C13" s="507"/>
      <c r="D13" s="361" t="s">
        <v>311</v>
      </c>
      <c r="E13" s="315" t="s">
        <v>390</v>
      </c>
      <c r="F13" s="199"/>
      <c r="G13" s="200">
        <v>1</v>
      </c>
      <c r="H13" s="199"/>
      <c r="I13" s="460"/>
      <c r="J13" s="245">
        <v>2</v>
      </c>
      <c r="K13" s="85">
        <f t="shared" si="0"/>
        <v>60</v>
      </c>
      <c r="L13" s="90">
        <f t="shared" si="1"/>
        <v>30</v>
      </c>
      <c r="M13" s="89">
        <v>15</v>
      </c>
      <c r="N13" s="86"/>
      <c r="O13" s="86">
        <v>15</v>
      </c>
      <c r="P13" s="90">
        <f t="shared" si="2"/>
        <v>30</v>
      </c>
      <c r="Q13" s="102">
        <v>2</v>
      </c>
      <c r="R13" s="272"/>
      <c r="S13" s="102"/>
      <c r="T13" s="551"/>
      <c r="U13" s="509"/>
      <c r="V13" s="548"/>
      <c r="W13" s="556"/>
      <c r="X13" s="557"/>
      <c r="Y13" s="558"/>
      <c r="Z13" s="556"/>
      <c r="AA13" s="557"/>
      <c r="AB13" s="548"/>
      <c r="AC13" s="511">
        <f t="shared" si="3"/>
        <v>0.5</v>
      </c>
      <c r="AG13" s="506">
        <v>1</v>
      </c>
      <c r="AN13" s="508" t="s">
        <v>290</v>
      </c>
      <c r="AO13" s="508">
        <f>COUNTIF($F10:$F50,#REF!)</f>
        <v>0</v>
      </c>
      <c r="AP13" s="508">
        <f>COUNTIF($F10:$F50,#REF!)</f>
        <v>0</v>
      </c>
      <c r="AQ13" s="508">
        <f>COUNTIF($F10:$F50,#REF!)</f>
        <v>0</v>
      </c>
      <c r="AR13" s="508">
        <f>COUNTIF($F10:$F50,#REF!)-1</f>
        <v>-1</v>
      </c>
      <c r="AS13" s="508">
        <f>COUNTIF($F10:$F50,#REF!)</f>
        <v>0</v>
      </c>
      <c r="AT13" s="508">
        <f>COUNTIF($F10:$F50,#REF!)</f>
        <v>0</v>
      </c>
      <c r="AU13" s="508">
        <f>COUNTIF($F10:$F50,#REF!)</f>
        <v>0</v>
      </c>
      <c r="AV13" s="508">
        <f>COUNTIF($F10:$F50,#REF!)</f>
        <v>0</v>
      </c>
      <c r="AW13" s="508">
        <f>COUNTIF($F10:$F50,#REF!)</f>
        <v>0</v>
      </c>
      <c r="AX13" s="508">
        <f>COUNTIF($F10:$F50,#REF!)</f>
        <v>0</v>
      </c>
      <c r="AY13" s="508">
        <f>COUNTIF($F10:$F50,#REF!)</f>
        <v>0</v>
      </c>
      <c r="AZ13" s="508">
        <f>COUNTIF($F10:$F50,#REF!)</f>
        <v>0</v>
      </c>
    </row>
    <row r="14" spans="1:52" s="506" customFormat="1" ht="15.75">
      <c r="A14" s="507">
        <v>5</v>
      </c>
      <c r="B14" s="507">
        <v>5</v>
      </c>
      <c r="C14" s="507"/>
      <c r="D14" s="85" t="s">
        <v>455</v>
      </c>
      <c r="E14" s="108" t="s">
        <v>148</v>
      </c>
      <c r="F14" s="86"/>
      <c r="G14" s="86">
        <v>1</v>
      </c>
      <c r="H14" s="87"/>
      <c r="I14" s="245"/>
      <c r="J14" s="85">
        <v>3</v>
      </c>
      <c r="K14" s="85">
        <f t="shared" si="0"/>
        <v>90</v>
      </c>
      <c r="L14" s="90">
        <f t="shared" si="1"/>
        <v>45</v>
      </c>
      <c r="M14" s="89">
        <v>30</v>
      </c>
      <c r="N14" s="86">
        <v>15</v>
      </c>
      <c r="O14" s="89"/>
      <c r="P14" s="90">
        <f t="shared" si="2"/>
        <v>45</v>
      </c>
      <c r="Q14" s="102">
        <v>3</v>
      </c>
      <c r="R14" s="102"/>
      <c r="S14" s="102"/>
      <c r="T14" s="551"/>
      <c r="U14" s="509"/>
      <c r="V14" s="548"/>
      <c r="W14" s="546"/>
      <c r="X14" s="509"/>
      <c r="Y14" s="548"/>
      <c r="Z14" s="546"/>
      <c r="AA14" s="509"/>
      <c r="AB14" s="548"/>
      <c r="AC14" s="511">
        <f t="shared" si="3"/>
        <v>0.5</v>
      </c>
      <c r="AG14" s="506">
        <v>1</v>
      </c>
      <c r="AN14" s="507" t="s">
        <v>292</v>
      </c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</row>
    <row r="15" spans="1:33" s="506" customFormat="1" ht="15.75">
      <c r="A15" s="507">
        <v>6</v>
      </c>
      <c r="B15" s="507">
        <v>6</v>
      </c>
      <c r="C15" s="507"/>
      <c r="D15" s="361" t="s">
        <v>457</v>
      </c>
      <c r="E15" s="108" t="s">
        <v>151</v>
      </c>
      <c r="F15" s="86">
        <v>1</v>
      </c>
      <c r="G15" s="86"/>
      <c r="H15" s="87"/>
      <c r="I15" s="245"/>
      <c r="J15" s="85">
        <v>6.5</v>
      </c>
      <c r="K15" s="85">
        <f t="shared" si="0"/>
        <v>195</v>
      </c>
      <c r="L15" s="90">
        <f t="shared" si="1"/>
        <v>90</v>
      </c>
      <c r="M15" s="89">
        <v>45</v>
      </c>
      <c r="N15" s="86"/>
      <c r="O15" s="89">
        <v>45</v>
      </c>
      <c r="P15" s="90">
        <f t="shared" si="2"/>
        <v>105</v>
      </c>
      <c r="Q15" s="102">
        <v>6</v>
      </c>
      <c r="R15" s="102"/>
      <c r="S15" s="102"/>
      <c r="T15" s="551"/>
      <c r="U15" s="509"/>
      <c r="V15" s="548"/>
      <c r="W15" s="546"/>
      <c r="X15" s="509"/>
      <c r="Y15" s="548"/>
      <c r="Z15" s="546"/>
      <c r="AA15" s="509"/>
      <c r="AB15" s="548"/>
      <c r="AC15" s="511">
        <f t="shared" si="3"/>
        <v>0.46153846153846156</v>
      </c>
      <c r="AG15" s="506">
        <v>1</v>
      </c>
    </row>
    <row r="16" spans="1:33" s="506" customFormat="1" ht="15.75">
      <c r="A16" s="507">
        <v>7</v>
      </c>
      <c r="B16" s="507">
        <v>7</v>
      </c>
      <c r="C16" s="507"/>
      <c r="D16" s="361" t="s">
        <v>463</v>
      </c>
      <c r="E16" s="108" t="s">
        <v>165</v>
      </c>
      <c r="F16" s="85"/>
      <c r="G16" s="85">
        <v>1</v>
      </c>
      <c r="H16" s="85"/>
      <c r="I16" s="289"/>
      <c r="J16" s="85">
        <v>4</v>
      </c>
      <c r="K16" s="85">
        <f t="shared" si="0"/>
        <v>120</v>
      </c>
      <c r="L16" s="90">
        <f t="shared" si="1"/>
        <v>60</v>
      </c>
      <c r="M16" s="85">
        <v>30</v>
      </c>
      <c r="N16" s="85">
        <v>30</v>
      </c>
      <c r="O16" s="85"/>
      <c r="P16" s="90">
        <f t="shared" si="2"/>
        <v>60</v>
      </c>
      <c r="Q16" s="85">
        <v>4</v>
      </c>
      <c r="R16" s="85"/>
      <c r="S16" s="85"/>
      <c r="T16" s="565"/>
      <c r="U16" s="499"/>
      <c r="V16" s="562"/>
      <c r="W16" s="566"/>
      <c r="X16" s="499"/>
      <c r="Y16" s="562"/>
      <c r="Z16" s="566"/>
      <c r="AA16" s="499"/>
      <c r="AB16" s="548"/>
      <c r="AC16" s="511">
        <f t="shared" si="3"/>
        <v>0.5</v>
      </c>
      <c r="AG16" s="506">
        <v>1</v>
      </c>
    </row>
    <row r="17" spans="1:29" s="13" customFormat="1" ht="15.75">
      <c r="A17" s="241"/>
      <c r="B17" s="241"/>
      <c r="C17" s="241"/>
      <c r="D17" s="361"/>
      <c r="E17" s="464" t="s">
        <v>391</v>
      </c>
      <c r="F17" s="85"/>
      <c r="G17" s="85"/>
      <c r="H17" s="85"/>
      <c r="I17" s="289"/>
      <c r="J17" s="459">
        <f>SUM(J10:J16)</f>
        <v>25</v>
      </c>
      <c r="K17" s="459">
        <f>SUM(K10:K16)</f>
        <v>750</v>
      </c>
      <c r="L17" s="90">
        <f t="shared" si="1"/>
        <v>360</v>
      </c>
      <c r="M17" s="459">
        <f>SUM(M10:M16)</f>
        <v>180</v>
      </c>
      <c r="N17" s="459">
        <f>SUM(N10:N16)</f>
        <v>45</v>
      </c>
      <c r="O17" s="459">
        <f>SUM(O10:O16)</f>
        <v>135</v>
      </c>
      <c r="P17" s="90">
        <f t="shared" si="2"/>
        <v>390</v>
      </c>
      <c r="Q17" s="459">
        <f>SUM(Q10:Q16)</f>
        <v>24</v>
      </c>
      <c r="R17" s="85"/>
      <c r="S17" s="85"/>
      <c r="T17" s="465"/>
      <c r="U17" s="465"/>
      <c r="V17" s="465"/>
      <c r="W17" s="465"/>
      <c r="X17" s="465"/>
      <c r="Y17" s="465"/>
      <c r="Z17" s="465"/>
      <c r="AA17" s="465"/>
      <c r="AB17" s="466"/>
      <c r="AC17" s="455"/>
    </row>
    <row r="18" spans="1:29" s="13" customFormat="1" ht="15.75">
      <c r="A18" s="449"/>
      <c r="B18" s="241"/>
      <c r="C18" s="241"/>
      <c r="D18" s="450"/>
      <c r="E18" s="464" t="s">
        <v>392</v>
      </c>
      <c r="F18" s="176"/>
      <c r="G18" s="102">
        <v>1</v>
      </c>
      <c r="H18" s="467"/>
      <c r="I18" s="452"/>
      <c r="J18" s="453">
        <v>3</v>
      </c>
      <c r="K18" s="85">
        <v>90</v>
      </c>
      <c r="L18" s="90">
        <f t="shared" si="1"/>
        <v>60</v>
      </c>
      <c r="M18" s="85">
        <v>2</v>
      </c>
      <c r="N18" s="85"/>
      <c r="O18" s="85">
        <v>58</v>
      </c>
      <c r="P18" s="90">
        <f t="shared" si="2"/>
        <v>30</v>
      </c>
      <c r="Q18" s="102">
        <v>4</v>
      </c>
      <c r="R18" s="102"/>
      <c r="S18" s="102"/>
      <c r="T18" s="461"/>
      <c r="U18" s="462"/>
      <c r="V18" s="463"/>
      <c r="W18" s="468"/>
      <c r="X18" s="469"/>
      <c r="Y18" s="470"/>
      <c r="Z18" s="468"/>
      <c r="AA18" s="469"/>
      <c r="AB18" s="454"/>
      <c r="AC18" s="455">
        <f t="shared" si="3"/>
        <v>0.6666666666666666</v>
      </c>
    </row>
    <row r="19" spans="1:28" s="13" customFormat="1" ht="15.75">
      <c r="A19" s="449"/>
      <c r="B19" s="241"/>
      <c r="C19" s="241"/>
      <c r="D19" s="450"/>
      <c r="E19" s="464" t="s">
        <v>393</v>
      </c>
      <c r="F19" s="176"/>
      <c r="G19" s="102"/>
      <c r="H19" s="467"/>
      <c r="I19" s="452"/>
      <c r="J19" s="453">
        <f>J18+J17</f>
        <v>28</v>
      </c>
      <c r="K19" s="85"/>
      <c r="L19" s="471"/>
      <c r="M19" s="85"/>
      <c r="N19" s="85"/>
      <c r="O19" s="85"/>
      <c r="P19" s="471"/>
      <c r="Q19" s="453">
        <f>Q18+Q17</f>
        <v>28</v>
      </c>
      <c r="R19" s="102"/>
      <c r="S19" s="102"/>
      <c r="T19" s="472"/>
      <c r="U19" s="472"/>
      <c r="V19" s="472"/>
      <c r="W19" s="472"/>
      <c r="X19" s="472"/>
      <c r="Y19" s="472"/>
      <c r="Z19" s="472"/>
      <c r="AA19" s="472"/>
      <c r="AB19" s="473"/>
    </row>
    <row r="20" spans="1:28" s="13" customFormat="1" ht="15.75">
      <c r="A20" s="449"/>
      <c r="B20" s="241"/>
      <c r="C20" s="241"/>
      <c r="D20" s="474"/>
      <c r="E20" s="475"/>
      <c r="F20" s="476"/>
      <c r="G20" s="466"/>
      <c r="H20" s="477"/>
      <c r="I20" s="18"/>
      <c r="J20" s="478"/>
      <c r="K20" s="465"/>
      <c r="L20" s="479"/>
      <c r="M20" s="465"/>
      <c r="N20" s="465"/>
      <c r="O20" s="465"/>
      <c r="P20" s="479"/>
      <c r="Q20" s="466"/>
      <c r="R20" s="466"/>
      <c r="S20" s="466"/>
      <c r="T20" s="472"/>
      <c r="U20" s="472"/>
      <c r="V20" s="472"/>
      <c r="W20" s="472"/>
      <c r="X20" s="472"/>
      <c r="Y20" s="472"/>
      <c r="Z20" s="472"/>
      <c r="AA20" s="472"/>
      <c r="AB20" s="473"/>
    </row>
    <row r="21" spans="1:28" s="13" customFormat="1" ht="15.75">
      <c r="A21" s="449"/>
      <c r="B21" s="241"/>
      <c r="C21" s="241"/>
      <c r="D21" s="474"/>
      <c r="E21" s="268"/>
      <c r="F21" s="476"/>
      <c r="G21" s="466"/>
      <c r="H21" s="477"/>
      <c r="I21" s="18"/>
      <c r="J21" s="478"/>
      <c r="K21" s="465"/>
      <c r="L21" s="479"/>
      <c r="M21" s="465"/>
      <c r="N21" s="465"/>
      <c r="O21" s="465"/>
      <c r="P21" s="479"/>
      <c r="Q21" s="466"/>
      <c r="R21" s="466"/>
      <c r="S21" s="466"/>
      <c r="T21" s="472"/>
      <c r="U21" s="472"/>
      <c r="V21" s="472"/>
      <c r="W21" s="472"/>
      <c r="X21" s="472"/>
      <c r="Y21" s="472"/>
      <c r="Z21" s="472"/>
      <c r="AA21" s="472"/>
      <c r="AB21" s="473"/>
    </row>
    <row r="22" spans="1:28" s="13" customFormat="1" ht="15.75">
      <c r="A22" s="449"/>
      <c r="B22" s="241"/>
      <c r="C22" s="241"/>
      <c r="D22" s="474"/>
      <c r="E22" s="108"/>
      <c r="F22" s="480"/>
      <c r="G22" s="466"/>
      <c r="H22" s="477"/>
      <c r="I22" s="18"/>
      <c r="J22" s="478"/>
      <c r="K22" s="465"/>
      <c r="L22" s="479"/>
      <c r="M22" s="465"/>
      <c r="N22" s="465"/>
      <c r="O22" s="465"/>
      <c r="P22" s="479"/>
      <c r="Q22" s="466"/>
      <c r="R22" s="466"/>
      <c r="S22" s="466"/>
      <c r="T22" s="472"/>
      <c r="U22" s="472"/>
      <c r="V22" s="472"/>
      <c r="W22" s="472"/>
      <c r="X22" s="472"/>
      <c r="Y22" s="472"/>
      <c r="Z22" s="472"/>
      <c r="AA22" s="472"/>
      <c r="AB22" s="473"/>
    </row>
    <row r="23" spans="1:28" s="13" customFormat="1" ht="15.75">
      <c r="A23" s="449"/>
      <c r="B23" s="241"/>
      <c r="C23" s="241"/>
      <c r="D23" s="474"/>
      <c r="E23" s="475"/>
      <c r="F23" s="476"/>
      <c r="G23" s="466"/>
      <c r="H23" s="477"/>
      <c r="I23" s="18"/>
      <c r="J23" s="478"/>
      <c r="K23" s="465"/>
      <c r="L23" s="479"/>
      <c r="M23" s="465"/>
      <c r="N23" s="465"/>
      <c r="O23" s="465"/>
      <c r="P23" s="479"/>
      <c r="Q23" s="466"/>
      <c r="R23" s="466"/>
      <c r="S23" s="466"/>
      <c r="T23" s="472"/>
      <c r="U23" s="472"/>
      <c r="V23" s="472"/>
      <c r="W23" s="472"/>
      <c r="X23" s="472"/>
      <c r="Y23" s="472"/>
      <c r="Z23" s="472"/>
      <c r="AA23" s="472"/>
      <c r="AB23" s="473"/>
    </row>
    <row r="24" spans="1:28" s="13" customFormat="1" ht="15.75">
      <c r="A24" s="241"/>
      <c r="B24" s="241"/>
      <c r="C24" s="241"/>
      <c r="D24" s="481"/>
      <c r="E24" s="482"/>
      <c r="F24" s="465"/>
      <c r="G24" s="465"/>
      <c r="H24" s="465"/>
      <c r="I24" s="483"/>
      <c r="J24" s="484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6"/>
    </row>
    <row r="25" ht="15.75">
      <c r="E25" s="10" t="s">
        <v>394</v>
      </c>
    </row>
    <row r="26" spans="1:52" s="506" customFormat="1" ht="15.75">
      <c r="A26" s="507">
        <v>1</v>
      </c>
      <c r="B26" s="507">
        <v>1</v>
      </c>
      <c r="C26" s="507"/>
      <c r="D26" s="450" t="s">
        <v>113</v>
      </c>
      <c r="E26" s="451" t="s">
        <v>39</v>
      </c>
      <c r="F26" s="85"/>
      <c r="G26" s="361"/>
      <c r="H26" s="361"/>
      <c r="I26" s="452"/>
      <c r="J26" s="453">
        <v>1.5</v>
      </c>
      <c r="K26" s="85">
        <f>J26*30</f>
        <v>45</v>
      </c>
      <c r="L26" s="90">
        <f>M26+N26+O26</f>
        <v>18</v>
      </c>
      <c r="M26" s="85"/>
      <c r="N26" s="85"/>
      <c r="O26" s="85">
        <v>18</v>
      </c>
      <c r="P26" s="90">
        <f>K26-L26</f>
        <v>27</v>
      </c>
      <c r="Q26" s="90"/>
      <c r="R26" s="90">
        <v>2</v>
      </c>
      <c r="S26" s="90"/>
      <c r="T26" s="498"/>
      <c r="U26" s="493"/>
      <c r="V26" s="500"/>
      <c r="W26" s="505"/>
      <c r="X26" s="493"/>
      <c r="Y26" s="500"/>
      <c r="Z26" s="504"/>
      <c r="AA26" s="493"/>
      <c r="AB26" s="500"/>
      <c r="AC26" s="511">
        <f aca="true" t="shared" si="4" ref="AC26:AC32">L26/K26</f>
        <v>0.4</v>
      </c>
      <c r="AG26" s="506">
        <v>1</v>
      </c>
      <c r="AN26" s="507" t="s">
        <v>292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</row>
    <row r="27" spans="1:52" s="570" customFormat="1" ht="15" customHeight="1">
      <c r="A27" s="567">
        <v>8</v>
      </c>
      <c r="B27" s="567">
        <v>2</v>
      </c>
      <c r="C27" s="567"/>
      <c r="D27" s="361" t="s">
        <v>121</v>
      </c>
      <c r="E27" s="108" t="s">
        <v>146</v>
      </c>
      <c r="F27" s="86" t="s">
        <v>267</v>
      </c>
      <c r="G27" s="87"/>
      <c r="H27" s="87"/>
      <c r="I27" s="245"/>
      <c r="J27" s="459">
        <v>2</v>
      </c>
      <c r="K27" s="85">
        <f aca="true" t="shared" si="5" ref="K27:K32">J27*30</f>
        <v>60</v>
      </c>
      <c r="L27" s="90">
        <f aca="true" t="shared" si="6" ref="L27:L35">M27+N27+O27</f>
        <v>36</v>
      </c>
      <c r="M27" s="89">
        <v>18</v>
      </c>
      <c r="N27" s="86"/>
      <c r="O27" s="86">
        <v>18</v>
      </c>
      <c r="P27" s="90">
        <f aca="true" t="shared" si="7" ref="P27:P35">K27-L27</f>
        <v>24</v>
      </c>
      <c r="Q27" s="102"/>
      <c r="R27" s="102">
        <v>4</v>
      </c>
      <c r="S27" s="102"/>
      <c r="T27" s="551"/>
      <c r="U27" s="509"/>
      <c r="V27" s="548"/>
      <c r="W27" s="546"/>
      <c r="X27" s="509"/>
      <c r="Y27" s="548"/>
      <c r="Z27" s="546"/>
      <c r="AA27" s="509"/>
      <c r="AB27" s="548"/>
      <c r="AC27" s="511">
        <f t="shared" si="4"/>
        <v>0.6</v>
      </c>
      <c r="AD27" s="568"/>
      <c r="AE27" s="568"/>
      <c r="AF27" s="568"/>
      <c r="AG27" s="568">
        <v>1</v>
      </c>
      <c r="AH27" s="568"/>
      <c r="AI27" s="568"/>
      <c r="AJ27" s="568"/>
      <c r="AK27" s="568"/>
      <c r="AL27" s="568"/>
      <c r="AM27" s="568"/>
      <c r="AN27" s="508"/>
      <c r="AO27" s="569">
        <v>1</v>
      </c>
      <c r="AP27" s="569" t="s">
        <v>267</v>
      </c>
      <c r="AQ27" s="569" t="s">
        <v>263</v>
      </c>
      <c r="AR27" s="569">
        <v>3</v>
      </c>
      <c r="AS27" s="569" t="s">
        <v>266</v>
      </c>
      <c r="AT27" s="569" t="s">
        <v>268</v>
      </c>
      <c r="AU27" s="569">
        <v>5</v>
      </c>
      <c r="AV27" s="569" t="s">
        <v>269</v>
      </c>
      <c r="AW27" s="569" t="s">
        <v>270</v>
      </c>
      <c r="AX27" s="569">
        <v>7</v>
      </c>
      <c r="AY27" s="569" t="s">
        <v>271</v>
      </c>
      <c r="AZ27" s="569" t="s">
        <v>265</v>
      </c>
    </row>
    <row r="28" spans="1:52" s="506" customFormat="1" ht="15.75">
      <c r="A28" s="507">
        <v>5</v>
      </c>
      <c r="B28" s="507">
        <v>3</v>
      </c>
      <c r="C28" s="507"/>
      <c r="D28" s="85" t="s">
        <v>456</v>
      </c>
      <c r="E28" s="108" t="s">
        <v>148</v>
      </c>
      <c r="F28" s="86" t="s">
        <v>267</v>
      </c>
      <c r="G28" s="87"/>
      <c r="H28" s="87"/>
      <c r="I28" s="245"/>
      <c r="J28" s="85">
        <v>2.5</v>
      </c>
      <c r="K28" s="85">
        <f t="shared" si="5"/>
        <v>75</v>
      </c>
      <c r="L28" s="90">
        <f t="shared" si="6"/>
        <v>36</v>
      </c>
      <c r="M28" s="89">
        <v>18</v>
      </c>
      <c r="N28" s="86">
        <v>18</v>
      </c>
      <c r="O28" s="89"/>
      <c r="P28" s="90">
        <f t="shared" si="7"/>
        <v>39</v>
      </c>
      <c r="Q28" s="102"/>
      <c r="R28" s="102">
        <v>4</v>
      </c>
      <c r="S28" s="102"/>
      <c r="T28" s="551"/>
      <c r="U28" s="509"/>
      <c r="V28" s="548"/>
      <c r="W28" s="546"/>
      <c r="X28" s="509"/>
      <c r="Y28" s="548"/>
      <c r="Z28" s="546"/>
      <c r="AA28" s="509"/>
      <c r="AB28" s="548"/>
      <c r="AC28" s="511">
        <f t="shared" si="4"/>
        <v>0.48</v>
      </c>
      <c r="AG28" s="506">
        <v>1</v>
      </c>
      <c r="AN28" s="507" t="s">
        <v>293</v>
      </c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</row>
    <row r="29" spans="1:33" s="506" customFormat="1" ht="15.75">
      <c r="A29" s="507">
        <v>6</v>
      </c>
      <c r="B29" s="507">
        <v>4</v>
      </c>
      <c r="C29" s="507"/>
      <c r="D29" s="361" t="s">
        <v>458</v>
      </c>
      <c r="E29" s="108" t="s">
        <v>151</v>
      </c>
      <c r="F29" s="86"/>
      <c r="G29" s="86"/>
      <c r="H29" s="87"/>
      <c r="I29" s="245"/>
      <c r="J29" s="85">
        <v>2</v>
      </c>
      <c r="K29" s="85">
        <f t="shared" si="5"/>
        <v>60</v>
      </c>
      <c r="L29" s="90">
        <f t="shared" si="6"/>
        <v>36</v>
      </c>
      <c r="M29" s="89">
        <v>18</v>
      </c>
      <c r="N29" s="86"/>
      <c r="O29" s="89">
        <v>18</v>
      </c>
      <c r="P29" s="90">
        <f t="shared" si="7"/>
        <v>24</v>
      </c>
      <c r="Q29" s="102"/>
      <c r="R29" s="102">
        <v>4</v>
      </c>
      <c r="S29" s="102"/>
      <c r="T29" s="551"/>
      <c r="U29" s="509"/>
      <c r="V29" s="548"/>
      <c r="W29" s="546"/>
      <c r="X29" s="509"/>
      <c r="Y29" s="548"/>
      <c r="Z29" s="546"/>
      <c r="AA29" s="509"/>
      <c r="AB29" s="548"/>
      <c r="AC29" s="511">
        <f t="shared" si="4"/>
        <v>0.6</v>
      </c>
      <c r="AG29" s="506">
        <v>1</v>
      </c>
    </row>
    <row r="30" spans="1:33" s="506" customFormat="1" ht="15.75">
      <c r="A30" s="507">
        <v>9</v>
      </c>
      <c r="B30" s="507">
        <v>5</v>
      </c>
      <c r="C30" s="507"/>
      <c r="D30" s="361" t="s">
        <v>460</v>
      </c>
      <c r="E30" s="108" t="s">
        <v>50</v>
      </c>
      <c r="F30" s="86"/>
      <c r="G30" s="86" t="s">
        <v>267</v>
      </c>
      <c r="H30" s="87"/>
      <c r="I30" s="245"/>
      <c r="J30" s="85">
        <v>3.5</v>
      </c>
      <c r="K30" s="85">
        <f t="shared" si="5"/>
        <v>105</v>
      </c>
      <c r="L30" s="90">
        <f t="shared" si="6"/>
        <v>45</v>
      </c>
      <c r="M30" s="89">
        <v>27</v>
      </c>
      <c r="N30" s="86">
        <v>9</v>
      </c>
      <c r="O30" s="86">
        <v>9</v>
      </c>
      <c r="P30" s="90">
        <f t="shared" si="7"/>
        <v>60</v>
      </c>
      <c r="Q30" s="102"/>
      <c r="R30" s="102">
        <v>5</v>
      </c>
      <c r="S30" s="102"/>
      <c r="T30" s="551"/>
      <c r="U30" s="557"/>
      <c r="V30" s="558"/>
      <c r="W30" s="556"/>
      <c r="X30" s="557"/>
      <c r="Y30" s="571"/>
      <c r="Z30" s="556"/>
      <c r="AA30" s="557"/>
      <c r="AB30" s="548"/>
      <c r="AC30" s="511">
        <f t="shared" si="4"/>
        <v>0.42857142857142855</v>
      </c>
      <c r="AG30" s="506">
        <v>1</v>
      </c>
    </row>
    <row r="31" spans="1:52" s="506" customFormat="1" ht="15.75">
      <c r="A31" s="507">
        <v>10</v>
      </c>
      <c r="B31" s="507">
        <v>6</v>
      </c>
      <c r="C31" s="507"/>
      <c r="D31" s="361" t="s">
        <v>131</v>
      </c>
      <c r="E31" s="291" t="s">
        <v>299</v>
      </c>
      <c r="F31" s="85"/>
      <c r="G31" s="85" t="s">
        <v>267</v>
      </c>
      <c r="H31" s="85"/>
      <c r="I31" s="289"/>
      <c r="J31" s="85">
        <v>3</v>
      </c>
      <c r="K31" s="85">
        <f t="shared" si="5"/>
        <v>90</v>
      </c>
      <c r="L31" s="90">
        <f t="shared" si="6"/>
        <v>36</v>
      </c>
      <c r="M31" s="634">
        <v>18</v>
      </c>
      <c r="N31" s="634">
        <v>18</v>
      </c>
      <c r="O31" s="85"/>
      <c r="P31" s="90">
        <f t="shared" si="7"/>
        <v>54</v>
      </c>
      <c r="Q31" s="85"/>
      <c r="R31" s="742">
        <v>4</v>
      </c>
      <c r="S31" s="85"/>
      <c r="T31" s="565"/>
      <c r="U31" s="499"/>
      <c r="V31" s="562"/>
      <c r="W31" s="566"/>
      <c r="X31" s="499"/>
      <c r="Y31" s="562"/>
      <c r="Z31" s="566"/>
      <c r="AA31" s="499"/>
      <c r="AB31" s="548"/>
      <c r="AC31" s="511">
        <f t="shared" si="4"/>
        <v>0.4</v>
      </c>
      <c r="AG31" s="506">
        <v>1</v>
      </c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</row>
    <row r="32" spans="1:33" s="506" customFormat="1" ht="15.75">
      <c r="A32" s="507">
        <v>7</v>
      </c>
      <c r="B32" s="507">
        <v>7</v>
      </c>
      <c r="C32" s="507"/>
      <c r="D32" s="361" t="s">
        <v>464</v>
      </c>
      <c r="E32" s="108" t="s">
        <v>165</v>
      </c>
      <c r="F32" s="85"/>
      <c r="G32" s="85" t="s">
        <v>267</v>
      </c>
      <c r="H32" s="85"/>
      <c r="I32" s="289"/>
      <c r="J32" s="85">
        <v>2</v>
      </c>
      <c r="K32" s="85">
        <f t="shared" si="5"/>
        <v>60</v>
      </c>
      <c r="L32" s="90">
        <f t="shared" si="6"/>
        <v>36</v>
      </c>
      <c r="M32" s="85">
        <v>18</v>
      </c>
      <c r="N32" s="85">
        <v>18</v>
      </c>
      <c r="O32" s="85"/>
      <c r="P32" s="90">
        <f t="shared" si="7"/>
        <v>24</v>
      </c>
      <c r="Q32" s="85"/>
      <c r="R32" s="85">
        <v>4</v>
      </c>
      <c r="S32" s="85"/>
      <c r="T32" s="565"/>
      <c r="U32" s="499"/>
      <c r="V32" s="562"/>
      <c r="W32" s="566"/>
      <c r="X32" s="499"/>
      <c r="Y32" s="562"/>
      <c r="Z32" s="566"/>
      <c r="AA32" s="499"/>
      <c r="AB32" s="548"/>
      <c r="AC32" s="511">
        <f t="shared" si="4"/>
        <v>0.6</v>
      </c>
      <c r="AG32" s="506">
        <v>1</v>
      </c>
    </row>
    <row r="33" spans="1:28" s="13" customFormat="1" ht="15.75">
      <c r="A33" s="241">
        <v>11</v>
      </c>
      <c r="B33" s="241">
        <v>8</v>
      </c>
      <c r="C33" s="241"/>
      <c r="D33" s="361"/>
      <c r="E33" s="108" t="s">
        <v>193</v>
      </c>
      <c r="F33" s="86"/>
      <c r="G33" s="87" t="s">
        <v>280</v>
      </c>
      <c r="H33" s="85"/>
      <c r="I33" s="289"/>
      <c r="J33" s="85">
        <v>4.5</v>
      </c>
      <c r="K33" s="85"/>
      <c r="L33" s="90"/>
      <c r="M33" s="85"/>
      <c r="N33" s="85"/>
      <c r="O33" s="85"/>
      <c r="P33" s="90">
        <f t="shared" si="7"/>
        <v>0</v>
      </c>
      <c r="Q33" s="85"/>
      <c r="R33" s="85"/>
      <c r="S33" s="85"/>
      <c r="T33" s="465"/>
      <c r="U33" s="465"/>
      <c r="V33" s="465"/>
      <c r="W33" s="465"/>
      <c r="X33" s="465"/>
      <c r="Y33" s="465"/>
      <c r="Z33" s="465"/>
      <c r="AA33" s="465"/>
      <c r="AB33" s="466"/>
    </row>
    <row r="34" spans="4:19" ht="15.75">
      <c r="D34" s="245"/>
      <c r="E34" s="464" t="s">
        <v>395</v>
      </c>
      <c r="F34" s="485"/>
      <c r="G34" s="486"/>
      <c r="H34" s="486"/>
      <c r="I34" s="485"/>
      <c r="J34" s="487">
        <f>SUM(J26:J33)</f>
        <v>21</v>
      </c>
      <c r="K34" s="487">
        <f aca="true" t="shared" si="8" ref="K34:S34">SUM(K26:K33)</f>
        <v>495</v>
      </c>
      <c r="L34" s="90">
        <f t="shared" si="6"/>
        <v>243</v>
      </c>
      <c r="M34" s="487">
        <f t="shared" si="8"/>
        <v>117</v>
      </c>
      <c r="N34" s="487">
        <f t="shared" si="8"/>
        <v>63</v>
      </c>
      <c r="O34" s="487">
        <f t="shared" si="8"/>
        <v>63</v>
      </c>
      <c r="P34" s="90">
        <f t="shared" si="7"/>
        <v>252</v>
      </c>
      <c r="Q34" s="487">
        <f t="shared" si="8"/>
        <v>0</v>
      </c>
      <c r="R34" s="487">
        <f t="shared" si="8"/>
        <v>27</v>
      </c>
      <c r="S34" s="487">
        <f t="shared" si="8"/>
        <v>0</v>
      </c>
    </row>
    <row r="35" spans="4:28" ht="15.75">
      <c r="D35" s="450"/>
      <c r="E35" s="464" t="s">
        <v>392</v>
      </c>
      <c r="F35" s="176"/>
      <c r="G35" s="467"/>
      <c r="H35" s="467"/>
      <c r="I35" s="452"/>
      <c r="J35" s="453">
        <v>2</v>
      </c>
      <c r="K35" s="85">
        <v>60</v>
      </c>
      <c r="L35" s="90">
        <f t="shared" si="6"/>
        <v>36</v>
      </c>
      <c r="M35" s="85"/>
      <c r="N35" s="85"/>
      <c r="O35" s="85">
        <v>36</v>
      </c>
      <c r="P35" s="90">
        <f t="shared" si="7"/>
        <v>24</v>
      </c>
      <c r="Q35" s="102"/>
      <c r="R35" s="102">
        <v>4</v>
      </c>
      <c r="S35" s="102"/>
      <c r="T35" s="461"/>
      <c r="U35" s="462"/>
      <c r="V35" s="463"/>
      <c r="W35" s="468"/>
      <c r="X35" s="469"/>
      <c r="Y35" s="470"/>
      <c r="Z35" s="468"/>
      <c r="AA35" s="469"/>
      <c r="AB35" s="454"/>
    </row>
    <row r="36" spans="4:28" ht="15.75">
      <c r="D36" s="450"/>
      <c r="E36" s="464" t="s">
        <v>396</v>
      </c>
      <c r="F36" s="176"/>
      <c r="G36" s="467"/>
      <c r="H36" s="467"/>
      <c r="I36" s="452"/>
      <c r="J36" s="453">
        <f>J34+J35</f>
        <v>23</v>
      </c>
      <c r="K36" s="85"/>
      <c r="L36" s="471"/>
      <c r="M36" s="85"/>
      <c r="N36" s="85"/>
      <c r="O36" s="85"/>
      <c r="P36" s="471"/>
      <c r="Q36" s="102"/>
      <c r="R36" s="453">
        <f>R34+R35</f>
        <v>31</v>
      </c>
      <c r="S36" s="102"/>
      <c r="T36" s="472"/>
      <c r="U36" s="472"/>
      <c r="V36" s="472"/>
      <c r="W36" s="472"/>
      <c r="X36" s="472"/>
      <c r="Y36" s="472"/>
      <c r="Z36" s="472"/>
      <c r="AA36" s="472"/>
      <c r="AB36" s="473"/>
    </row>
    <row r="37" spans="4:28" ht="15.75">
      <c r="D37" s="474"/>
      <c r="E37" s="488"/>
      <c r="F37" s="476"/>
      <c r="G37" s="477"/>
      <c r="H37" s="477"/>
      <c r="I37" s="18"/>
      <c r="J37" s="478"/>
      <c r="K37" s="465"/>
      <c r="L37" s="479"/>
      <c r="M37" s="465"/>
      <c r="N37" s="465"/>
      <c r="O37" s="465"/>
      <c r="P37" s="479"/>
      <c r="Q37" s="466"/>
      <c r="R37" s="466"/>
      <c r="S37" s="466"/>
      <c r="T37" s="472"/>
      <c r="U37" s="472"/>
      <c r="V37" s="472"/>
      <c r="W37" s="472"/>
      <c r="X37" s="472"/>
      <c r="Y37" s="472"/>
      <c r="Z37" s="472"/>
      <c r="AA37" s="472"/>
      <c r="AB37" s="473"/>
    </row>
    <row r="38" spans="4:28" ht="15.75">
      <c r="D38" s="474"/>
      <c r="E38" s="108"/>
      <c r="F38" s="476"/>
      <c r="G38" s="477"/>
      <c r="H38" s="477"/>
      <c r="I38" s="18"/>
      <c r="J38" s="478"/>
      <c r="K38" s="465"/>
      <c r="L38" s="479"/>
      <c r="M38" s="465"/>
      <c r="N38" s="465"/>
      <c r="O38" s="465"/>
      <c r="P38" s="479"/>
      <c r="Q38" s="466"/>
      <c r="R38" s="466"/>
      <c r="S38" s="466"/>
      <c r="T38" s="472"/>
      <c r="U38" s="472"/>
      <c r="V38" s="472"/>
      <c r="W38" s="472"/>
      <c r="X38" s="472"/>
      <c r="Y38" s="472"/>
      <c r="Z38" s="472"/>
      <c r="AA38" s="472"/>
      <c r="AB38" s="473"/>
    </row>
    <row r="39" spans="5:6" ht="15.75">
      <c r="E39" s="291"/>
      <c r="F39" s="480"/>
    </row>
    <row r="40" spans="5:6" ht="15.75">
      <c r="E40" s="108"/>
      <c r="F40" s="480"/>
    </row>
    <row r="42" ht="15.75">
      <c r="E42" s="10" t="s">
        <v>397</v>
      </c>
    </row>
    <row r="43" spans="1:52" s="506" customFormat="1" ht="15.75">
      <c r="A43" s="507">
        <v>1</v>
      </c>
      <c r="B43" s="507">
        <v>1</v>
      </c>
      <c r="C43" s="507"/>
      <c r="D43" s="450" t="s">
        <v>114</v>
      </c>
      <c r="E43" s="451" t="s">
        <v>39</v>
      </c>
      <c r="F43" s="85" t="s">
        <v>263</v>
      </c>
      <c r="G43" s="361"/>
      <c r="H43" s="361"/>
      <c r="I43" s="452"/>
      <c r="J43" s="453">
        <v>1.5</v>
      </c>
      <c r="K43" s="85">
        <f aca="true" t="shared" si="9" ref="K43:K48">J43*30</f>
        <v>45</v>
      </c>
      <c r="L43" s="90">
        <f aca="true" t="shared" si="10" ref="L43:L50">M43+N43+O43</f>
        <v>18</v>
      </c>
      <c r="M43" s="85"/>
      <c r="N43" s="85"/>
      <c r="O43" s="85">
        <v>18</v>
      </c>
      <c r="P43" s="90">
        <f>K43-L43</f>
        <v>27</v>
      </c>
      <c r="Q43" s="90"/>
      <c r="R43" s="90"/>
      <c r="S43" s="90">
        <v>2</v>
      </c>
      <c r="T43" s="498"/>
      <c r="U43" s="493"/>
      <c r="V43" s="500"/>
      <c r="W43" s="505"/>
      <c r="X43" s="493"/>
      <c r="Y43" s="500"/>
      <c r="Z43" s="504"/>
      <c r="AA43" s="493"/>
      <c r="AB43" s="500"/>
      <c r="AC43" s="511">
        <f aca="true" t="shared" si="11" ref="AC43:AC50">L43/K43</f>
        <v>0.4</v>
      </c>
      <c r="AG43" s="506">
        <v>1</v>
      </c>
      <c r="AN43" s="507" t="s">
        <v>293</v>
      </c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</row>
    <row r="44" spans="1:33" s="506" customFormat="1" ht="15.75">
      <c r="A44" s="507">
        <v>12</v>
      </c>
      <c r="B44" s="507">
        <v>2</v>
      </c>
      <c r="C44" s="507"/>
      <c r="D44" s="361" t="s">
        <v>317</v>
      </c>
      <c r="E44" s="108" t="s">
        <v>150</v>
      </c>
      <c r="F44" s="87"/>
      <c r="G44" s="86" t="s">
        <v>263</v>
      </c>
      <c r="H44" s="86"/>
      <c r="I44" s="245"/>
      <c r="J44" s="85">
        <v>1.5</v>
      </c>
      <c r="K44" s="85">
        <f t="shared" si="9"/>
        <v>45</v>
      </c>
      <c r="L44" s="90">
        <f t="shared" si="10"/>
        <v>27</v>
      </c>
      <c r="M44" s="89">
        <v>18</v>
      </c>
      <c r="N44" s="86">
        <v>9</v>
      </c>
      <c r="O44" s="86"/>
      <c r="P44" s="90">
        <f aca="true" t="shared" si="12" ref="P44:P50">K44-L44</f>
        <v>18</v>
      </c>
      <c r="Q44" s="102"/>
      <c r="R44" s="102"/>
      <c r="S44" s="102">
        <v>3</v>
      </c>
      <c r="T44" s="551"/>
      <c r="U44" s="509"/>
      <c r="V44" s="548"/>
      <c r="W44" s="546"/>
      <c r="X44" s="509"/>
      <c r="Y44" s="548"/>
      <c r="Z44" s="546"/>
      <c r="AA44" s="509"/>
      <c r="AB44" s="548"/>
      <c r="AC44" s="511">
        <f t="shared" si="11"/>
        <v>0.6</v>
      </c>
      <c r="AG44" s="506">
        <v>1</v>
      </c>
    </row>
    <row r="45" spans="1:33" s="506" customFormat="1" ht="15.75">
      <c r="A45" s="507">
        <v>6</v>
      </c>
      <c r="B45" s="507">
        <v>3</v>
      </c>
      <c r="C45" s="507"/>
      <c r="D45" s="361" t="s">
        <v>459</v>
      </c>
      <c r="E45" s="108" t="s">
        <v>151</v>
      </c>
      <c r="F45" s="86" t="s">
        <v>263</v>
      </c>
      <c r="G45" s="87"/>
      <c r="H45" s="87"/>
      <c r="I45" s="245"/>
      <c r="J45" s="85">
        <v>2.5</v>
      </c>
      <c r="K45" s="85">
        <f t="shared" si="9"/>
        <v>75</v>
      </c>
      <c r="L45" s="90">
        <f t="shared" si="10"/>
        <v>36</v>
      </c>
      <c r="M45" s="89">
        <v>18</v>
      </c>
      <c r="N45" s="86"/>
      <c r="O45" s="89">
        <v>18</v>
      </c>
      <c r="P45" s="90">
        <f t="shared" si="12"/>
        <v>39</v>
      </c>
      <c r="Q45" s="102"/>
      <c r="R45" s="102"/>
      <c r="S45" s="102">
        <v>4</v>
      </c>
      <c r="T45" s="551"/>
      <c r="U45" s="509"/>
      <c r="V45" s="548"/>
      <c r="W45" s="546"/>
      <c r="X45" s="509"/>
      <c r="Y45" s="548"/>
      <c r="Z45" s="546"/>
      <c r="AA45" s="509"/>
      <c r="AB45" s="548"/>
      <c r="AC45" s="511">
        <f t="shared" si="11"/>
        <v>0.48</v>
      </c>
      <c r="AG45" s="506">
        <v>1</v>
      </c>
    </row>
    <row r="46" spans="1:33" s="506" customFormat="1" ht="15.75">
      <c r="A46" s="507">
        <v>9</v>
      </c>
      <c r="B46" s="507">
        <v>4</v>
      </c>
      <c r="C46" s="507"/>
      <c r="D46" s="361" t="s">
        <v>461</v>
      </c>
      <c r="E46" s="108" t="s">
        <v>50</v>
      </c>
      <c r="F46" s="86" t="s">
        <v>263</v>
      </c>
      <c r="G46" s="86"/>
      <c r="H46" s="87"/>
      <c r="I46" s="245"/>
      <c r="J46" s="85">
        <v>3.5</v>
      </c>
      <c r="K46" s="85">
        <f t="shared" si="9"/>
        <v>105</v>
      </c>
      <c r="L46" s="90">
        <f t="shared" si="10"/>
        <v>63</v>
      </c>
      <c r="M46" s="89">
        <v>27</v>
      </c>
      <c r="N46" s="86">
        <v>18</v>
      </c>
      <c r="O46" s="86">
        <v>18</v>
      </c>
      <c r="P46" s="90">
        <f t="shared" si="12"/>
        <v>42</v>
      </c>
      <c r="Q46" s="102"/>
      <c r="R46" s="102"/>
      <c r="S46" s="102">
        <v>7</v>
      </c>
      <c r="T46" s="551"/>
      <c r="U46" s="557"/>
      <c r="V46" s="558"/>
      <c r="W46" s="556"/>
      <c r="X46" s="557"/>
      <c r="Y46" s="571"/>
      <c r="Z46" s="556"/>
      <c r="AA46" s="557"/>
      <c r="AB46" s="548"/>
      <c r="AC46" s="511">
        <f t="shared" si="11"/>
        <v>0.6</v>
      </c>
      <c r="AG46" s="506">
        <v>1</v>
      </c>
    </row>
    <row r="47" spans="1:52" s="506" customFormat="1" ht="15.75">
      <c r="A47" s="507">
        <v>13</v>
      </c>
      <c r="B47" s="507">
        <v>5</v>
      </c>
      <c r="C47" s="507"/>
      <c r="D47" s="361" t="s">
        <v>127</v>
      </c>
      <c r="E47" s="108" t="s">
        <v>155</v>
      </c>
      <c r="F47" s="85"/>
      <c r="G47" s="85" t="s">
        <v>263</v>
      </c>
      <c r="H47" s="85"/>
      <c r="I47" s="489"/>
      <c r="J47" s="85">
        <v>3</v>
      </c>
      <c r="K47" s="85">
        <f t="shared" si="9"/>
        <v>90</v>
      </c>
      <c r="L47" s="90">
        <f t="shared" si="10"/>
        <v>36</v>
      </c>
      <c r="M47" s="85">
        <v>18</v>
      </c>
      <c r="N47" s="85">
        <v>18</v>
      </c>
      <c r="O47" s="85"/>
      <c r="P47" s="90">
        <f t="shared" si="12"/>
        <v>54</v>
      </c>
      <c r="Q47" s="85"/>
      <c r="R47" s="85"/>
      <c r="S47" s="85">
        <v>4</v>
      </c>
      <c r="T47" s="565"/>
      <c r="U47" s="499"/>
      <c r="V47" s="562"/>
      <c r="W47" s="566"/>
      <c r="X47" s="499"/>
      <c r="Y47" s="562"/>
      <c r="Z47" s="566"/>
      <c r="AA47" s="499"/>
      <c r="AB47" s="548"/>
      <c r="AC47" s="511">
        <f t="shared" si="11"/>
        <v>0.4</v>
      </c>
      <c r="AG47" s="506">
        <v>1</v>
      </c>
      <c r="AH47" s="577">
        <f>SUMIF($AG47:$AG58,AH45,$J47:$J58)</f>
        <v>0</v>
      </c>
      <c r="AI47" s="577">
        <f>SUMIF($AG47:$AG58,AI45,$J47:$J58)</f>
        <v>0</v>
      </c>
      <c r="AJ47" s="577">
        <f>SUMIF($AG47:$AG58,AJ45,$J47:$J58)</f>
        <v>0</v>
      </c>
      <c r="AK47" s="577">
        <f>SUMIF($AG47:$AG58,AK45,$J47:$J58)</f>
        <v>0</v>
      </c>
      <c r="AL47" s="577">
        <f>SUM(AH47:AK47)</f>
        <v>0</v>
      </c>
      <c r="AN47" s="508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</row>
    <row r="48" spans="1:33" s="506" customFormat="1" ht="15.75">
      <c r="A48" s="507">
        <v>14</v>
      </c>
      <c r="B48" s="507">
        <v>6</v>
      </c>
      <c r="C48" s="507"/>
      <c r="D48" s="361" t="s">
        <v>485</v>
      </c>
      <c r="E48" s="108" t="s">
        <v>165</v>
      </c>
      <c r="F48" s="85" t="s">
        <v>263</v>
      </c>
      <c r="G48" s="85"/>
      <c r="H48" s="85"/>
      <c r="I48" s="289"/>
      <c r="J48" s="85">
        <v>2</v>
      </c>
      <c r="K48" s="85">
        <f t="shared" si="9"/>
        <v>60</v>
      </c>
      <c r="L48" s="90">
        <f t="shared" si="10"/>
        <v>36</v>
      </c>
      <c r="M48" s="85">
        <v>18</v>
      </c>
      <c r="N48" s="85">
        <v>18</v>
      </c>
      <c r="O48" s="85"/>
      <c r="P48" s="90">
        <f t="shared" si="12"/>
        <v>24</v>
      </c>
      <c r="Q48" s="85"/>
      <c r="R48" s="85"/>
      <c r="S48" s="85">
        <v>4</v>
      </c>
      <c r="T48" s="565"/>
      <c r="U48" s="499"/>
      <c r="V48" s="562"/>
      <c r="W48" s="566"/>
      <c r="X48" s="499"/>
      <c r="Y48" s="562"/>
      <c r="Z48" s="566"/>
      <c r="AA48" s="499"/>
      <c r="AB48" s="548"/>
      <c r="AC48" s="511">
        <f t="shared" si="11"/>
        <v>0.6</v>
      </c>
      <c r="AG48" s="506">
        <v>1</v>
      </c>
    </row>
    <row r="49" spans="4:29" ht="15.75">
      <c r="D49" s="245"/>
      <c r="E49" s="464" t="s">
        <v>398</v>
      </c>
      <c r="F49" s="485"/>
      <c r="G49" s="486"/>
      <c r="H49" s="486"/>
      <c r="I49" s="485"/>
      <c r="J49" s="487">
        <f>SUM(J43:J48)</f>
        <v>14</v>
      </c>
      <c r="K49" s="487">
        <f aca="true" t="shared" si="13" ref="K49:S49">SUM(K43:K48)</f>
        <v>420</v>
      </c>
      <c r="L49" s="90">
        <f t="shared" si="10"/>
        <v>216</v>
      </c>
      <c r="M49" s="487">
        <f t="shared" si="13"/>
        <v>99</v>
      </c>
      <c r="N49" s="487">
        <f t="shared" si="13"/>
        <v>63</v>
      </c>
      <c r="O49" s="487">
        <f t="shared" si="13"/>
        <v>54</v>
      </c>
      <c r="P49" s="90">
        <f t="shared" si="12"/>
        <v>204</v>
      </c>
      <c r="Q49" s="487">
        <f t="shared" si="13"/>
        <v>0</v>
      </c>
      <c r="R49" s="487">
        <f t="shared" si="13"/>
        <v>0</v>
      </c>
      <c r="S49" s="487">
        <f t="shared" si="13"/>
        <v>24</v>
      </c>
      <c r="AC49" s="455">
        <f t="shared" si="11"/>
        <v>0.5142857142857142</v>
      </c>
    </row>
    <row r="50" spans="4:29" ht="15.75">
      <c r="D50" s="450" t="s">
        <v>122</v>
      </c>
      <c r="E50" s="464" t="s">
        <v>392</v>
      </c>
      <c r="F50" s="176"/>
      <c r="G50" s="102" t="s">
        <v>272</v>
      </c>
      <c r="H50" s="361"/>
      <c r="I50" s="452"/>
      <c r="J50" s="453">
        <v>2</v>
      </c>
      <c r="K50" s="85">
        <v>60</v>
      </c>
      <c r="L50" s="90">
        <f t="shared" si="10"/>
        <v>36</v>
      </c>
      <c r="M50" s="85"/>
      <c r="N50" s="85"/>
      <c r="O50" s="85">
        <v>36</v>
      </c>
      <c r="P50" s="90">
        <f t="shared" si="12"/>
        <v>24</v>
      </c>
      <c r="Q50" s="102"/>
      <c r="R50" s="102"/>
      <c r="S50" s="102">
        <v>4</v>
      </c>
      <c r="AC50" s="455">
        <f t="shared" si="11"/>
        <v>0.6</v>
      </c>
    </row>
    <row r="51" spans="4:29" ht="15.75">
      <c r="D51" s="450"/>
      <c r="E51" s="464" t="s">
        <v>399</v>
      </c>
      <c r="F51" s="176"/>
      <c r="G51" s="102"/>
      <c r="H51" s="361"/>
      <c r="I51" s="452"/>
      <c r="J51" s="453">
        <f>J49+J50</f>
        <v>16</v>
      </c>
      <c r="K51" s="85"/>
      <c r="L51" s="471"/>
      <c r="M51" s="85"/>
      <c r="N51" s="85"/>
      <c r="O51" s="85"/>
      <c r="P51" s="471"/>
      <c r="Q51" s="102"/>
      <c r="R51" s="102"/>
      <c r="S51" s="453">
        <f>S49+S50</f>
        <v>28</v>
      </c>
      <c r="AC51" s="455"/>
    </row>
    <row r="52" spans="4:29" ht="15.75">
      <c r="D52" s="474"/>
      <c r="E52" s="475"/>
      <c r="F52" s="476"/>
      <c r="G52" s="466"/>
      <c r="H52" s="481"/>
      <c r="I52" s="18"/>
      <c r="J52" s="478"/>
      <c r="K52" s="465"/>
      <c r="L52" s="479"/>
      <c r="M52" s="465"/>
      <c r="N52" s="465"/>
      <c r="O52" s="465"/>
      <c r="P52" s="479"/>
      <c r="Q52" s="466"/>
      <c r="R52" s="466"/>
      <c r="S52" s="466"/>
      <c r="AC52" s="455"/>
    </row>
    <row r="53" spans="4:19" ht="15.75">
      <c r="D53" s="474"/>
      <c r="E53" s="490" t="s">
        <v>400</v>
      </c>
      <c r="F53" s="176"/>
      <c r="G53" s="102"/>
      <c r="H53" s="361"/>
      <c r="I53" s="452"/>
      <c r="J53" s="453"/>
      <c r="K53" s="85"/>
      <c r="L53" s="471"/>
      <c r="M53" s="85"/>
      <c r="N53" s="85"/>
      <c r="O53" s="85"/>
      <c r="P53" s="471"/>
      <c r="Q53" s="102"/>
      <c r="R53" s="102"/>
      <c r="S53" s="102"/>
    </row>
    <row r="54" spans="4:19" ht="15.75">
      <c r="D54" s="474"/>
      <c r="E54" s="490" t="s">
        <v>401</v>
      </c>
      <c r="F54" s="176"/>
      <c r="G54" s="102"/>
      <c r="H54" s="361"/>
      <c r="I54" s="452"/>
      <c r="J54" s="453">
        <f>J49+J34+J17</f>
        <v>60</v>
      </c>
      <c r="K54" s="453">
        <f aca="true" t="shared" si="14" ref="K54:S54">K49+K34+K17</f>
        <v>1665</v>
      </c>
      <c r="L54" s="453">
        <f t="shared" si="14"/>
        <v>819</v>
      </c>
      <c r="M54" s="453">
        <f t="shared" si="14"/>
        <v>396</v>
      </c>
      <c r="N54" s="453">
        <f t="shared" si="14"/>
        <v>171</v>
      </c>
      <c r="O54" s="453">
        <f t="shared" si="14"/>
        <v>252</v>
      </c>
      <c r="P54" s="453">
        <f t="shared" si="14"/>
        <v>846</v>
      </c>
      <c r="Q54" s="453">
        <f t="shared" si="14"/>
        <v>24</v>
      </c>
      <c r="R54" s="453">
        <f t="shared" si="14"/>
        <v>27</v>
      </c>
      <c r="S54" s="453">
        <f t="shared" si="14"/>
        <v>24</v>
      </c>
    </row>
    <row r="55" spans="5:19" ht="15.75">
      <c r="E55" s="490" t="s">
        <v>392</v>
      </c>
      <c r="F55" s="487"/>
      <c r="G55" s="486"/>
      <c r="H55" s="486"/>
      <c r="I55" s="485"/>
      <c r="J55" s="453">
        <f aca="true" t="shared" si="15" ref="J55:S56">J50+J35+J18</f>
        <v>7</v>
      </c>
      <c r="K55" s="453">
        <f t="shared" si="15"/>
        <v>210</v>
      </c>
      <c r="L55" s="453">
        <f t="shared" si="15"/>
        <v>132</v>
      </c>
      <c r="M55" s="453">
        <f t="shared" si="15"/>
        <v>2</v>
      </c>
      <c r="N55" s="453">
        <f t="shared" si="15"/>
        <v>0</v>
      </c>
      <c r="O55" s="453">
        <f t="shared" si="15"/>
        <v>130</v>
      </c>
      <c r="P55" s="453">
        <f t="shared" si="15"/>
        <v>78</v>
      </c>
      <c r="Q55" s="453">
        <f t="shared" si="15"/>
        <v>4</v>
      </c>
      <c r="R55" s="453">
        <f t="shared" si="15"/>
        <v>4</v>
      </c>
      <c r="S55" s="453">
        <f t="shared" si="15"/>
        <v>4</v>
      </c>
    </row>
    <row r="56" spans="5:19" ht="15.75">
      <c r="E56" s="490" t="s">
        <v>402</v>
      </c>
      <c r="F56" s="487"/>
      <c r="G56" s="486"/>
      <c r="H56" s="486"/>
      <c r="I56" s="485"/>
      <c r="J56" s="453">
        <f t="shared" si="15"/>
        <v>67</v>
      </c>
      <c r="K56" s="453"/>
      <c r="L56" s="453"/>
      <c r="M56" s="453"/>
      <c r="N56" s="453"/>
      <c r="O56" s="453"/>
      <c r="P56" s="453"/>
      <c r="Q56" s="453">
        <f t="shared" si="15"/>
        <v>28</v>
      </c>
      <c r="R56" s="453">
        <f t="shared" si="15"/>
        <v>31</v>
      </c>
      <c r="S56" s="453">
        <f t="shared" si="15"/>
        <v>28</v>
      </c>
    </row>
    <row r="57" spans="5:6" ht="15.75">
      <c r="E57" s="435"/>
      <c r="F57" s="480"/>
    </row>
  </sheetData>
  <sheetProtection selectLockedCells="1" selectUnlockedCells="1"/>
  <mergeCells count="33">
    <mergeCell ref="AO7:AQ8"/>
    <mergeCell ref="AR7:AT8"/>
    <mergeCell ref="AU7:AW8"/>
    <mergeCell ref="AX7:AZ8"/>
    <mergeCell ref="D9:AB9"/>
    <mergeCell ref="Z3:AB4"/>
    <mergeCell ref="F4:F7"/>
    <mergeCell ref="G4:G7"/>
    <mergeCell ref="H4:I4"/>
    <mergeCell ref="L4:L7"/>
    <mergeCell ref="D1:AB1"/>
    <mergeCell ref="A2:A7"/>
    <mergeCell ref="B2:B7"/>
    <mergeCell ref="C2:C7"/>
    <mergeCell ref="D2:D7"/>
    <mergeCell ref="E2:E7"/>
    <mergeCell ref="F2:I3"/>
    <mergeCell ref="H5:H7"/>
    <mergeCell ref="K2:P2"/>
    <mergeCell ref="Q2:AB2"/>
    <mergeCell ref="K3:K7"/>
    <mergeCell ref="L3:O3"/>
    <mergeCell ref="O5:O7"/>
    <mergeCell ref="P3:P7"/>
    <mergeCell ref="Q3:S4"/>
    <mergeCell ref="I5:I7"/>
    <mergeCell ref="T3:V4"/>
    <mergeCell ref="J2:J7"/>
    <mergeCell ref="N5:N7"/>
    <mergeCell ref="Q6:AB6"/>
    <mergeCell ref="W3:Y4"/>
    <mergeCell ref="M5:M7"/>
    <mergeCell ref="M4:O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view="pageBreakPreview" zoomScale="75" zoomScaleNormal="50" zoomScaleSheetLayoutView="75" zoomScalePageLayoutView="0" workbookViewId="0" topLeftCell="A22">
      <selection activeCell="C18" sqref="C18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hidden="1" customWidth="1"/>
    <col min="17" max="18" width="6.25390625" style="10" hidden="1" customWidth="1"/>
    <col min="19" max="19" width="7.625" style="10" customWidth="1"/>
    <col min="20" max="21" width="6.25390625" style="10" customWidth="1"/>
    <col min="22" max="23" width="6.25390625" style="10" hidden="1" customWidth="1"/>
    <col min="24" max="24" width="7.625" style="10" hidden="1" customWidth="1"/>
    <col min="25" max="27" width="6.25390625" style="10" hidden="1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59" t="s">
        <v>385</v>
      </c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1"/>
    </row>
    <row r="2" spans="1:28" s="13" customFormat="1" ht="12.75" customHeight="1">
      <c r="A2" s="1176" t="s">
        <v>386</v>
      </c>
      <c r="B2" s="1176" t="s">
        <v>387</v>
      </c>
      <c r="C2" s="1178" t="s">
        <v>32</v>
      </c>
      <c r="D2" s="1064" t="s">
        <v>92</v>
      </c>
      <c r="E2" s="1067" t="s">
        <v>262</v>
      </c>
      <c r="F2" s="1068"/>
      <c r="G2" s="1069"/>
      <c r="H2" s="1070"/>
      <c r="I2" s="1075" t="s">
        <v>93</v>
      </c>
      <c r="J2" s="1077" t="s">
        <v>99</v>
      </c>
      <c r="K2" s="1078"/>
      <c r="L2" s="1078"/>
      <c r="M2" s="1078"/>
      <c r="N2" s="1078"/>
      <c r="O2" s="1079"/>
      <c r="P2" s="1050" t="s">
        <v>261</v>
      </c>
      <c r="Q2" s="1051"/>
      <c r="R2" s="1051"/>
      <c r="S2" s="1051"/>
      <c r="T2" s="1051"/>
      <c r="U2" s="1051"/>
      <c r="V2" s="1051"/>
      <c r="W2" s="1051"/>
      <c r="X2" s="1051"/>
      <c r="Y2" s="1051"/>
      <c r="Z2" s="1051"/>
      <c r="AA2" s="1052"/>
      <c r="AB2" s="29"/>
    </row>
    <row r="3" spans="1:27" s="13" customFormat="1" ht="12.75" customHeight="1">
      <c r="A3" s="1177"/>
      <c r="B3" s="1177"/>
      <c r="C3" s="1179"/>
      <c r="D3" s="1065"/>
      <c r="E3" s="1071"/>
      <c r="F3" s="1072"/>
      <c r="G3" s="1073"/>
      <c r="H3" s="1074"/>
      <c r="I3" s="1076"/>
      <c r="J3" s="1112" t="s">
        <v>100</v>
      </c>
      <c r="K3" s="1107" t="s">
        <v>103</v>
      </c>
      <c r="L3" s="1105"/>
      <c r="M3" s="1105"/>
      <c r="N3" s="1108"/>
      <c r="O3" s="1109" t="s">
        <v>106</v>
      </c>
      <c r="P3" s="1098" t="s">
        <v>34</v>
      </c>
      <c r="Q3" s="1054"/>
      <c r="R3" s="1099"/>
      <c r="S3" s="1053" t="s">
        <v>35</v>
      </c>
      <c r="T3" s="1054"/>
      <c r="U3" s="1099"/>
      <c r="V3" s="1053" t="s">
        <v>36</v>
      </c>
      <c r="W3" s="1054"/>
      <c r="X3" s="1099"/>
      <c r="Y3" s="1053" t="s">
        <v>37</v>
      </c>
      <c r="Z3" s="1054"/>
      <c r="AA3" s="1055"/>
    </row>
    <row r="4" spans="1:27" s="13" customFormat="1" ht="18.75" customHeight="1">
      <c r="A4" s="1177"/>
      <c r="B4" s="1177"/>
      <c r="C4" s="1179"/>
      <c r="D4" s="1065"/>
      <c r="E4" s="1080" t="s">
        <v>94</v>
      </c>
      <c r="F4" s="1080" t="s">
        <v>95</v>
      </c>
      <c r="G4" s="1087" t="s">
        <v>96</v>
      </c>
      <c r="H4" s="1088"/>
      <c r="I4" s="1076"/>
      <c r="J4" s="1112"/>
      <c r="K4" s="1080" t="s">
        <v>101</v>
      </c>
      <c r="L4" s="1087" t="s">
        <v>102</v>
      </c>
      <c r="M4" s="1116"/>
      <c r="N4" s="1117"/>
      <c r="O4" s="1109"/>
      <c r="P4" s="1100"/>
      <c r="Q4" s="1057"/>
      <c r="R4" s="1101"/>
      <c r="S4" s="1056"/>
      <c r="T4" s="1057"/>
      <c r="U4" s="1101"/>
      <c r="V4" s="1056"/>
      <c r="W4" s="1057"/>
      <c r="X4" s="1101"/>
      <c r="Y4" s="1056"/>
      <c r="Z4" s="1057"/>
      <c r="AA4" s="1058"/>
    </row>
    <row r="5" spans="1:27" s="13" customFormat="1" ht="15.75">
      <c r="A5" s="1177"/>
      <c r="B5" s="1177"/>
      <c r="C5" s="1179"/>
      <c r="D5" s="1065"/>
      <c r="E5" s="1080"/>
      <c r="F5" s="1080"/>
      <c r="G5" s="1089" t="s">
        <v>97</v>
      </c>
      <c r="H5" s="1113" t="s">
        <v>98</v>
      </c>
      <c r="I5" s="1076"/>
      <c r="J5" s="1112"/>
      <c r="K5" s="1080"/>
      <c r="L5" s="1089" t="s">
        <v>33</v>
      </c>
      <c r="M5" s="1089" t="s">
        <v>104</v>
      </c>
      <c r="N5" s="1089" t="s">
        <v>105</v>
      </c>
      <c r="O5" s="1109"/>
      <c r="P5" s="73">
        <v>1</v>
      </c>
      <c r="Q5" s="14" t="s">
        <v>267</v>
      </c>
      <c r="R5" s="14" t="s">
        <v>263</v>
      </c>
      <c r="S5" s="14">
        <v>3</v>
      </c>
      <c r="T5" s="14" t="s">
        <v>266</v>
      </c>
      <c r="U5" s="14" t="s">
        <v>268</v>
      </c>
      <c r="V5" s="14">
        <v>5</v>
      </c>
      <c r="W5" s="14" t="s">
        <v>269</v>
      </c>
      <c r="X5" s="14" t="s">
        <v>270</v>
      </c>
      <c r="Y5" s="14">
        <v>7</v>
      </c>
      <c r="Z5" s="14" t="s">
        <v>271</v>
      </c>
      <c r="AA5" s="21" t="s">
        <v>265</v>
      </c>
    </row>
    <row r="6" spans="1:27" s="13" customFormat="1" ht="21" customHeight="1" thickBot="1">
      <c r="A6" s="1177"/>
      <c r="B6" s="1177"/>
      <c r="C6" s="1179"/>
      <c r="D6" s="1065"/>
      <c r="E6" s="1080"/>
      <c r="F6" s="1080"/>
      <c r="G6" s="1090"/>
      <c r="H6" s="1114"/>
      <c r="I6" s="1076"/>
      <c r="J6" s="1112"/>
      <c r="K6" s="1080"/>
      <c r="L6" s="1090"/>
      <c r="M6" s="1090"/>
      <c r="N6" s="1090"/>
      <c r="O6" s="1109"/>
      <c r="P6" s="1104" t="s">
        <v>38</v>
      </c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6"/>
    </row>
    <row r="7" spans="1:51" s="13" customFormat="1" ht="36.75" customHeight="1" thickBot="1">
      <c r="A7" s="1177"/>
      <c r="B7" s="1177"/>
      <c r="C7" s="1179"/>
      <c r="D7" s="1066"/>
      <c r="E7" s="1080"/>
      <c r="F7" s="1080"/>
      <c r="G7" s="1091"/>
      <c r="H7" s="1115"/>
      <c r="I7" s="1076"/>
      <c r="J7" s="1112"/>
      <c r="K7" s="1080"/>
      <c r="L7" s="1091"/>
      <c r="M7" s="1091"/>
      <c r="N7" s="1091"/>
      <c r="O7" s="1109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81" t="s">
        <v>34</v>
      </c>
      <c r="AO7" s="1081"/>
      <c r="AP7" s="1081"/>
      <c r="AQ7" s="1081" t="s">
        <v>35</v>
      </c>
      <c r="AR7" s="1081"/>
      <c r="AS7" s="1081"/>
      <c r="AT7" s="1081" t="s">
        <v>36</v>
      </c>
      <c r="AU7" s="1081"/>
      <c r="AV7" s="1081"/>
      <c r="AW7" s="1081" t="s">
        <v>37</v>
      </c>
      <c r="AX7" s="1081"/>
      <c r="AY7" s="1081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81"/>
      <c r="AO8" s="1081"/>
      <c r="AP8" s="1081"/>
      <c r="AQ8" s="1081"/>
      <c r="AR8" s="1081"/>
      <c r="AS8" s="1081"/>
      <c r="AT8" s="1081"/>
      <c r="AU8" s="1081"/>
      <c r="AV8" s="1081"/>
      <c r="AW8" s="1081"/>
      <c r="AX8" s="1081"/>
      <c r="AY8" s="1081"/>
    </row>
    <row r="9" spans="3:27" ht="15">
      <c r="C9" s="1180" t="s">
        <v>286</v>
      </c>
      <c r="D9" s="1180"/>
      <c r="E9" s="1180"/>
      <c r="F9" s="1180"/>
      <c r="G9" s="1180"/>
      <c r="H9" s="1180"/>
      <c r="I9" s="1180"/>
      <c r="J9" s="1180"/>
      <c r="K9" s="1180"/>
      <c r="L9" s="1180"/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0"/>
      <c r="AA9" s="1180"/>
    </row>
    <row r="10" spans="1:32" s="13" customFormat="1" ht="15.75">
      <c r="A10" s="241">
        <v>1</v>
      </c>
      <c r="B10" s="241">
        <v>1</v>
      </c>
      <c r="C10" s="583" t="s">
        <v>118</v>
      </c>
      <c r="D10" s="302" t="s">
        <v>44</v>
      </c>
      <c r="E10" s="303">
        <v>3</v>
      </c>
      <c r="F10" s="303"/>
      <c r="G10" s="303"/>
      <c r="H10" s="304"/>
      <c r="I10" s="305">
        <v>4</v>
      </c>
      <c r="J10" s="36">
        <f>I10*30</f>
        <v>120</v>
      </c>
      <c r="K10" s="90">
        <f>L10+M10+N10</f>
        <v>45</v>
      </c>
      <c r="L10" s="306">
        <v>30</v>
      </c>
      <c r="M10" s="306"/>
      <c r="N10" s="306">
        <v>15</v>
      </c>
      <c r="O10" s="180">
        <f>J10-K10</f>
        <v>75</v>
      </c>
      <c r="P10" s="307"/>
      <c r="Q10" s="303"/>
      <c r="R10" s="311"/>
      <c r="S10" s="309">
        <v>3</v>
      </c>
      <c r="T10" s="310"/>
      <c r="U10" s="308"/>
      <c r="V10" s="309"/>
      <c r="W10" s="303"/>
      <c r="X10" s="308"/>
      <c r="Y10" s="309"/>
      <c r="Z10" s="303"/>
      <c r="AA10" s="308"/>
      <c r="AB10" s="455">
        <f aca="true" t="shared" si="0" ref="AB10:AB17">K10/J10</f>
        <v>0.375</v>
      </c>
      <c r="AF10" s="13">
        <v>2</v>
      </c>
    </row>
    <row r="11" spans="1:32" s="13" customFormat="1" ht="15.75">
      <c r="A11" s="241">
        <v>2</v>
      </c>
      <c r="B11" s="241">
        <v>2</v>
      </c>
      <c r="C11" s="584" t="s">
        <v>315</v>
      </c>
      <c r="D11" s="108" t="s">
        <v>149</v>
      </c>
      <c r="E11" s="86">
        <v>3</v>
      </c>
      <c r="F11" s="87"/>
      <c r="G11" s="81"/>
      <c r="H11" s="92"/>
      <c r="I11" s="123">
        <v>4</v>
      </c>
      <c r="J11" s="36">
        <f aca="true" t="shared" si="1" ref="J11:J17">I11*30</f>
        <v>120</v>
      </c>
      <c r="K11" s="90">
        <f aca="true" t="shared" si="2" ref="K11:K18">L11+M11+N11</f>
        <v>60</v>
      </c>
      <c r="L11" s="89">
        <v>30</v>
      </c>
      <c r="M11" s="86"/>
      <c r="N11" s="86">
        <v>30</v>
      </c>
      <c r="O11" s="180">
        <f aca="true" t="shared" si="3" ref="O11:O18">J11-K11</f>
        <v>60</v>
      </c>
      <c r="P11" s="101"/>
      <c r="Q11" s="102"/>
      <c r="R11" s="348"/>
      <c r="S11" s="101">
        <v>4</v>
      </c>
      <c r="T11" s="102"/>
      <c r="U11" s="103"/>
      <c r="V11" s="101"/>
      <c r="W11" s="102"/>
      <c r="X11" s="103"/>
      <c r="Y11" s="101"/>
      <c r="Z11" s="102"/>
      <c r="AA11" s="103"/>
      <c r="AB11" s="455">
        <f t="shared" si="0"/>
        <v>0.5</v>
      </c>
      <c r="AF11" s="13">
        <v>2</v>
      </c>
    </row>
    <row r="12" spans="1:32" s="13" customFormat="1" ht="15.75">
      <c r="A12" s="241">
        <v>3</v>
      </c>
      <c r="B12" s="241">
        <v>3</v>
      </c>
      <c r="C12" s="584" t="s">
        <v>318</v>
      </c>
      <c r="D12" s="108" t="s">
        <v>150</v>
      </c>
      <c r="E12" s="86">
        <v>3</v>
      </c>
      <c r="F12" s="86"/>
      <c r="G12" s="81"/>
      <c r="H12" s="24"/>
      <c r="I12" s="123">
        <v>2</v>
      </c>
      <c r="J12" s="36">
        <f t="shared" si="1"/>
        <v>60</v>
      </c>
      <c r="K12" s="90">
        <f t="shared" si="2"/>
        <v>30</v>
      </c>
      <c r="L12" s="89">
        <v>15</v>
      </c>
      <c r="M12" s="86">
        <v>15</v>
      </c>
      <c r="N12" s="86"/>
      <c r="O12" s="180">
        <f t="shared" si="3"/>
        <v>30</v>
      </c>
      <c r="P12" s="101"/>
      <c r="Q12" s="102"/>
      <c r="R12" s="348"/>
      <c r="S12" s="101">
        <v>2</v>
      </c>
      <c r="T12" s="102"/>
      <c r="U12" s="103"/>
      <c r="V12" s="101"/>
      <c r="W12" s="102"/>
      <c r="X12" s="103"/>
      <c r="Y12" s="101"/>
      <c r="Z12" s="102"/>
      <c r="AA12" s="103"/>
      <c r="AB12" s="455">
        <f t="shared" si="0"/>
        <v>0.5</v>
      </c>
      <c r="AF12" s="13">
        <v>2</v>
      </c>
    </row>
    <row r="13" spans="1:32" s="13" customFormat="1" ht="16.5" thickBot="1">
      <c r="A13" s="241">
        <v>4</v>
      </c>
      <c r="B13" s="241">
        <v>4</v>
      </c>
      <c r="C13" s="585" t="s">
        <v>329</v>
      </c>
      <c r="D13" s="108" t="s">
        <v>154</v>
      </c>
      <c r="E13" s="86"/>
      <c r="F13" s="86">
        <v>3</v>
      </c>
      <c r="G13" s="80"/>
      <c r="H13" s="24"/>
      <c r="I13" s="124">
        <v>3</v>
      </c>
      <c r="J13" s="36">
        <f t="shared" si="1"/>
        <v>90</v>
      </c>
      <c r="K13" s="90">
        <f t="shared" si="2"/>
        <v>45</v>
      </c>
      <c r="L13" s="250">
        <v>30</v>
      </c>
      <c r="M13" s="247"/>
      <c r="N13" s="247">
        <v>15</v>
      </c>
      <c r="O13" s="180">
        <f t="shared" si="3"/>
        <v>45</v>
      </c>
      <c r="P13" s="104"/>
      <c r="Q13" s="105"/>
      <c r="R13" s="106"/>
      <c r="S13" s="104">
        <v>3</v>
      </c>
      <c r="T13" s="105"/>
      <c r="U13" s="341"/>
      <c r="V13" s="104"/>
      <c r="W13" s="105"/>
      <c r="X13" s="341"/>
      <c r="Y13" s="356"/>
      <c r="Z13" s="143"/>
      <c r="AA13" s="145"/>
      <c r="AB13" s="455">
        <f t="shared" si="0"/>
        <v>0.5</v>
      </c>
      <c r="AF13" s="13">
        <v>2</v>
      </c>
    </row>
    <row r="14" spans="1:51" s="13" customFormat="1" ht="15" customHeight="1">
      <c r="A14" s="241">
        <v>5</v>
      </c>
      <c r="B14" s="241">
        <v>5</v>
      </c>
      <c r="C14" s="584" t="s">
        <v>129</v>
      </c>
      <c r="D14" s="108" t="s">
        <v>157</v>
      </c>
      <c r="E14" s="85"/>
      <c r="F14" s="85">
        <v>3</v>
      </c>
      <c r="G14" s="85"/>
      <c r="H14" s="110"/>
      <c r="I14" s="123">
        <v>3</v>
      </c>
      <c r="J14" s="36">
        <f t="shared" si="1"/>
        <v>90</v>
      </c>
      <c r="K14" s="90">
        <f t="shared" si="2"/>
        <v>45</v>
      </c>
      <c r="L14" s="85">
        <v>30</v>
      </c>
      <c r="M14" s="85">
        <v>15</v>
      </c>
      <c r="N14" s="85"/>
      <c r="O14" s="180">
        <f t="shared" si="3"/>
        <v>45</v>
      </c>
      <c r="P14" s="98"/>
      <c r="Q14" s="85"/>
      <c r="R14" s="88"/>
      <c r="S14" s="98">
        <v>3</v>
      </c>
      <c r="T14" s="85"/>
      <c r="U14" s="88"/>
      <c r="V14" s="98"/>
      <c r="W14" s="85"/>
      <c r="X14" s="88"/>
      <c r="Y14" s="98"/>
      <c r="Z14" s="85"/>
      <c r="AA14" s="103"/>
      <c r="AB14" s="455">
        <f t="shared" si="0"/>
        <v>0.5</v>
      </c>
      <c r="AF14" s="13">
        <v>2</v>
      </c>
      <c r="AM14" s="239"/>
      <c r="AN14" s="240">
        <v>1</v>
      </c>
      <c r="AO14" s="240" t="s">
        <v>267</v>
      </c>
      <c r="AP14" s="240" t="s">
        <v>263</v>
      </c>
      <c r="AQ14" s="240">
        <v>3</v>
      </c>
      <c r="AR14" s="240" t="s">
        <v>266</v>
      </c>
      <c r="AS14" s="240" t="s">
        <v>268</v>
      </c>
      <c r="AT14" s="240">
        <v>5</v>
      </c>
      <c r="AU14" s="240" t="s">
        <v>269</v>
      </c>
      <c r="AV14" s="240" t="s">
        <v>270</v>
      </c>
      <c r="AW14" s="240">
        <v>7</v>
      </c>
      <c r="AX14" s="240" t="s">
        <v>271</v>
      </c>
      <c r="AY14" s="240" t="s">
        <v>265</v>
      </c>
    </row>
    <row r="15" spans="1:51" s="13" customFormat="1" ht="15.75">
      <c r="A15" s="241">
        <v>6</v>
      </c>
      <c r="B15" s="241">
        <v>6</v>
      </c>
      <c r="C15" s="584" t="s">
        <v>132</v>
      </c>
      <c r="D15" s="108" t="s">
        <v>298</v>
      </c>
      <c r="E15" s="85"/>
      <c r="F15" s="85">
        <v>3</v>
      </c>
      <c r="G15" s="85"/>
      <c r="H15" s="128"/>
      <c r="I15" s="123">
        <v>4</v>
      </c>
      <c r="J15" s="36">
        <f t="shared" si="1"/>
        <v>120</v>
      </c>
      <c r="K15" s="90">
        <f t="shared" si="2"/>
        <v>60</v>
      </c>
      <c r="L15" s="85">
        <v>15</v>
      </c>
      <c r="M15" s="85">
        <v>45</v>
      </c>
      <c r="N15" s="85"/>
      <c r="O15" s="180">
        <f t="shared" si="3"/>
        <v>60</v>
      </c>
      <c r="P15" s="119"/>
      <c r="Q15" s="85"/>
      <c r="R15" s="88"/>
      <c r="S15" s="98">
        <v>4</v>
      </c>
      <c r="T15" s="85"/>
      <c r="U15" s="88"/>
      <c r="V15" s="98"/>
      <c r="W15" s="85"/>
      <c r="X15" s="88"/>
      <c r="Y15" s="98"/>
      <c r="Z15" s="85"/>
      <c r="AA15" s="103"/>
      <c r="AB15" s="455">
        <f t="shared" si="0"/>
        <v>0.5</v>
      </c>
      <c r="AF15" s="13">
        <v>2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32" s="13" customFormat="1" ht="15.75">
      <c r="A16" s="241">
        <v>7</v>
      </c>
      <c r="B16" s="241">
        <v>7</v>
      </c>
      <c r="C16" s="361" t="s">
        <v>221</v>
      </c>
      <c r="D16" s="633" t="s">
        <v>162</v>
      </c>
      <c r="E16" s="85"/>
      <c r="F16" s="85">
        <v>3</v>
      </c>
      <c r="G16" s="85"/>
      <c r="H16" s="489"/>
      <c r="I16" s="85">
        <v>3</v>
      </c>
      <c r="J16" s="85">
        <f t="shared" si="1"/>
        <v>90</v>
      </c>
      <c r="K16" s="90">
        <f>L16+M16+N16</f>
        <v>45</v>
      </c>
      <c r="L16" s="85">
        <v>15</v>
      </c>
      <c r="M16" s="85">
        <v>30</v>
      </c>
      <c r="N16" s="85"/>
      <c r="O16" s="180">
        <f>J16-K16</f>
        <v>45</v>
      </c>
      <c r="P16" s="85"/>
      <c r="Q16" s="85"/>
      <c r="R16" s="85"/>
      <c r="S16" s="85">
        <v>3</v>
      </c>
      <c r="T16" s="85"/>
      <c r="U16" s="85"/>
      <c r="V16" s="98"/>
      <c r="W16" s="85"/>
      <c r="X16" s="88"/>
      <c r="Y16" s="98"/>
      <c r="Z16" s="85"/>
      <c r="AA16" s="103"/>
      <c r="AB16" s="455">
        <f t="shared" si="0"/>
        <v>0.5</v>
      </c>
      <c r="AF16" s="13">
        <v>2</v>
      </c>
    </row>
    <row r="17" spans="1:32" s="13" customFormat="1" ht="31.5">
      <c r="A17" s="241"/>
      <c r="B17" s="241"/>
      <c r="C17" s="586" t="s">
        <v>486</v>
      </c>
      <c r="D17" s="246" t="s">
        <v>169</v>
      </c>
      <c r="E17" s="109"/>
      <c r="F17" s="109"/>
      <c r="G17" s="109"/>
      <c r="H17" s="129">
        <v>3</v>
      </c>
      <c r="I17" s="251">
        <v>1</v>
      </c>
      <c r="J17" s="587">
        <f t="shared" si="1"/>
        <v>30</v>
      </c>
      <c r="K17" s="90">
        <f t="shared" si="2"/>
        <v>15</v>
      </c>
      <c r="L17" s="109"/>
      <c r="M17" s="109"/>
      <c r="N17" s="109">
        <v>15</v>
      </c>
      <c r="O17" s="180">
        <f t="shared" si="3"/>
        <v>15</v>
      </c>
      <c r="P17" s="126"/>
      <c r="Q17" s="109"/>
      <c r="R17" s="116"/>
      <c r="S17" s="126">
        <v>1</v>
      </c>
      <c r="T17" s="109"/>
      <c r="U17" s="116"/>
      <c r="V17" s="126"/>
      <c r="W17" s="109"/>
      <c r="X17" s="116"/>
      <c r="Y17" s="126"/>
      <c r="Z17" s="109"/>
      <c r="AA17" s="341"/>
      <c r="AB17" s="455">
        <f t="shared" si="0"/>
        <v>0.5</v>
      </c>
      <c r="AF17" s="13">
        <v>2</v>
      </c>
    </row>
    <row r="18" spans="1:51" s="13" customFormat="1" ht="19.5" customHeight="1">
      <c r="A18" s="241"/>
      <c r="B18" s="241"/>
      <c r="C18" s="277"/>
      <c r="D18" s="464" t="s">
        <v>403</v>
      </c>
      <c r="E18" s="403"/>
      <c r="F18" s="277"/>
      <c r="G18" s="277"/>
      <c r="H18" s="403"/>
      <c r="I18" s="278">
        <f>SUM(I10:I17)</f>
        <v>24</v>
      </c>
      <c r="J18" s="278">
        <f aca="true" t="shared" si="4" ref="J18:S18">SUM(J10:J17)</f>
        <v>720</v>
      </c>
      <c r="K18" s="90">
        <f t="shared" si="2"/>
        <v>345</v>
      </c>
      <c r="L18" s="278">
        <f t="shared" si="4"/>
        <v>165</v>
      </c>
      <c r="M18" s="278">
        <f t="shared" si="4"/>
        <v>105</v>
      </c>
      <c r="N18" s="278">
        <f t="shared" si="4"/>
        <v>75</v>
      </c>
      <c r="O18" s="180">
        <f t="shared" si="3"/>
        <v>375</v>
      </c>
      <c r="P18" s="278">
        <f t="shared" si="4"/>
        <v>0</v>
      </c>
      <c r="Q18" s="278">
        <f t="shared" si="4"/>
        <v>0</v>
      </c>
      <c r="R18" s="278">
        <f t="shared" si="4"/>
        <v>0</v>
      </c>
      <c r="S18" s="278">
        <f t="shared" si="4"/>
        <v>23</v>
      </c>
      <c r="T18" s="276"/>
      <c r="U18" s="276"/>
      <c r="V18" s="276"/>
      <c r="W18" s="276"/>
      <c r="X18" s="276"/>
      <c r="Y18" s="85"/>
      <c r="Z18" s="85"/>
      <c r="AA18" s="85"/>
      <c r="AB18" s="455"/>
      <c r="AF18" s="13">
        <v>2</v>
      </c>
      <c r="AG18" s="238">
        <f>SUMIF($AF18:$AF25,AG16,$I18:$I25)</f>
        <v>0</v>
      </c>
      <c r="AH18" s="238">
        <f>SUMIF($AF18:$AF25,AH16,$I18:$I25)</f>
        <v>0</v>
      </c>
      <c r="AI18" s="238">
        <f>SUMIF($AF18:$AF25,AI16,$I18:$I25)</f>
        <v>0</v>
      </c>
      <c r="AJ18" s="238">
        <f>SUMIF($AF18:$AF25,AJ16,$I18:$I25)</f>
        <v>0</v>
      </c>
      <c r="AK18" s="238">
        <f>SUM(AG18:AJ18)</f>
        <v>0</v>
      </c>
      <c r="AM18" s="23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3" customFormat="1" ht="19.5" customHeight="1">
      <c r="A19" s="241"/>
      <c r="B19" s="241"/>
      <c r="C19" s="277"/>
      <c r="D19" s="464" t="s">
        <v>392</v>
      </c>
      <c r="E19" s="403"/>
      <c r="F19" s="277"/>
      <c r="G19" s="277"/>
      <c r="H19" s="403"/>
      <c r="I19" s="278">
        <v>3</v>
      </c>
      <c r="J19" s="279"/>
      <c r="K19" s="127"/>
      <c r="L19" s="276"/>
      <c r="M19" s="276"/>
      <c r="N19" s="276"/>
      <c r="O19" s="127"/>
      <c r="P19" s="275"/>
      <c r="Q19" s="275"/>
      <c r="R19" s="275"/>
      <c r="S19" s="276">
        <v>4</v>
      </c>
      <c r="T19" s="276"/>
      <c r="U19" s="276"/>
      <c r="V19" s="276"/>
      <c r="W19" s="276"/>
      <c r="X19" s="276"/>
      <c r="Y19" s="85"/>
      <c r="Z19" s="85"/>
      <c r="AA19" s="85"/>
      <c r="AB19" s="455"/>
      <c r="AG19" s="238"/>
      <c r="AH19" s="238"/>
      <c r="AI19" s="238"/>
      <c r="AJ19" s="238"/>
      <c r="AK19" s="238"/>
      <c r="AM19" s="588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3" customFormat="1" ht="19.5" customHeight="1">
      <c r="A20" s="241"/>
      <c r="B20" s="241"/>
      <c r="C20" s="277"/>
      <c r="D20" s="464" t="s">
        <v>404</v>
      </c>
      <c r="E20" s="403"/>
      <c r="F20" s="277"/>
      <c r="G20" s="277"/>
      <c r="H20" s="403"/>
      <c r="I20" s="278">
        <f>SUM(I18:I19)</f>
        <v>27</v>
      </c>
      <c r="J20" s="279"/>
      <c r="K20" s="127"/>
      <c r="L20" s="276"/>
      <c r="M20" s="276"/>
      <c r="N20" s="276"/>
      <c r="O20" s="127"/>
      <c r="P20" s="275"/>
      <c r="Q20" s="275"/>
      <c r="R20" s="275"/>
      <c r="S20" s="278">
        <f>SUM(S18:S19)</f>
        <v>27</v>
      </c>
      <c r="T20" s="276"/>
      <c r="U20" s="276"/>
      <c r="V20" s="276"/>
      <c r="W20" s="276"/>
      <c r="X20" s="276"/>
      <c r="Y20" s="85"/>
      <c r="Z20" s="85"/>
      <c r="AA20" s="85"/>
      <c r="AB20" s="455"/>
      <c r="AG20" s="238"/>
      <c r="AH20" s="238"/>
      <c r="AI20" s="238"/>
      <c r="AJ20" s="238"/>
      <c r="AK20" s="238"/>
      <c r="AM20" s="588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3" customFormat="1" ht="19.5" customHeight="1">
      <c r="A21" s="241"/>
      <c r="B21" s="241"/>
      <c r="C21" s="589"/>
      <c r="D21" s="590"/>
      <c r="E21" s="591"/>
      <c r="F21" s="589"/>
      <c r="G21" s="589"/>
      <c r="H21" s="591"/>
      <c r="I21" s="592"/>
      <c r="J21" s="593"/>
      <c r="K21" s="594"/>
      <c r="L21" s="595"/>
      <c r="M21" s="595"/>
      <c r="N21" s="595"/>
      <c r="O21" s="594"/>
      <c r="P21" s="596"/>
      <c r="Q21" s="596"/>
      <c r="R21" s="596"/>
      <c r="S21" s="595"/>
      <c r="T21" s="595"/>
      <c r="U21" s="595"/>
      <c r="V21" s="595"/>
      <c r="W21" s="595"/>
      <c r="X21" s="595"/>
      <c r="Y21" s="465"/>
      <c r="Z21" s="465"/>
      <c r="AA21" s="465"/>
      <c r="AB21" s="455"/>
      <c r="AG21" s="238"/>
      <c r="AH21" s="238"/>
      <c r="AI21" s="238"/>
      <c r="AJ21" s="238"/>
      <c r="AK21" s="238"/>
      <c r="AM21" s="588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:27" ht="15">
      <c r="C22" s="1181" t="s">
        <v>287</v>
      </c>
      <c r="D22" s="1180"/>
      <c r="E22" s="1180"/>
      <c r="F22" s="1180"/>
      <c r="G22" s="1180"/>
      <c r="H22" s="1180"/>
      <c r="I22" s="1180"/>
      <c r="J22" s="1180"/>
      <c r="K22" s="1180"/>
      <c r="L22" s="1180"/>
      <c r="M22" s="1180"/>
      <c r="N22" s="1180"/>
      <c r="O22" s="1180"/>
      <c r="P22" s="1180"/>
      <c r="Q22" s="1180"/>
      <c r="R22" s="1180"/>
      <c r="S22" s="1180"/>
      <c r="T22" s="1180"/>
      <c r="U22" s="1180"/>
      <c r="V22" s="1180"/>
      <c r="W22" s="1180"/>
      <c r="X22" s="1180"/>
      <c r="Y22" s="1180"/>
      <c r="Z22" s="1180"/>
      <c r="AA22" s="1180"/>
    </row>
    <row r="23" spans="1:32" s="13" customFormat="1" ht="15.75">
      <c r="A23" s="241">
        <v>8</v>
      </c>
      <c r="B23" s="241">
        <v>1</v>
      </c>
      <c r="C23" s="361" t="s">
        <v>116</v>
      </c>
      <c r="D23" s="451" t="s">
        <v>41</v>
      </c>
      <c r="E23" s="85"/>
      <c r="F23" s="85" t="s">
        <v>266</v>
      </c>
      <c r="G23" s="85"/>
      <c r="H23" s="456"/>
      <c r="I23" s="457">
        <v>3</v>
      </c>
      <c r="J23" s="85">
        <f>I23*30</f>
        <v>90</v>
      </c>
      <c r="K23" s="90">
        <f>L23+M23+N23</f>
        <v>30</v>
      </c>
      <c r="L23" s="458">
        <v>20</v>
      </c>
      <c r="M23" s="458"/>
      <c r="N23" s="458">
        <v>10</v>
      </c>
      <c r="O23" s="180">
        <f>J23-K23</f>
        <v>60</v>
      </c>
      <c r="P23" s="90"/>
      <c r="Q23" s="90"/>
      <c r="R23" s="90"/>
      <c r="S23" s="459"/>
      <c r="T23" s="90">
        <v>3</v>
      </c>
      <c r="U23" s="90"/>
      <c r="V23" s="85"/>
      <c r="W23" s="85"/>
      <c r="X23" s="85"/>
      <c r="Y23" s="85"/>
      <c r="Z23" s="85"/>
      <c r="AA23" s="85"/>
      <c r="AB23" s="455">
        <f aca="true" t="shared" si="5" ref="AB23:AB29">K23/J23</f>
        <v>0.3333333333333333</v>
      </c>
      <c r="AF23" s="13">
        <v>2</v>
      </c>
    </row>
    <row r="24" spans="1:32" s="13" customFormat="1" ht="15.75">
      <c r="A24" s="241">
        <v>9</v>
      </c>
      <c r="B24" s="241">
        <v>2</v>
      </c>
      <c r="C24" s="450" t="s">
        <v>117</v>
      </c>
      <c r="D24" s="451" t="s">
        <v>43</v>
      </c>
      <c r="E24" s="85" t="s">
        <v>266</v>
      </c>
      <c r="F24" s="85"/>
      <c r="G24" s="85"/>
      <c r="H24" s="489"/>
      <c r="I24" s="457">
        <v>3</v>
      </c>
      <c r="J24" s="85">
        <f aca="true" t="shared" si="6" ref="J24:J31">I24*30</f>
        <v>90</v>
      </c>
      <c r="K24" s="90">
        <f aca="true" t="shared" si="7" ref="K24:K30">L24+M24+N24</f>
        <v>30</v>
      </c>
      <c r="L24" s="597"/>
      <c r="M24" s="597"/>
      <c r="N24" s="597">
        <v>30</v>
      </c>
      <c r="O24" s="180">
        <f aca="true" t="shared" si="8" ref="O24:O30">J24-K24</f>
        <v>60</v>
      </c>
      <c r="P24" s="90"/>
      <c r="Q24" s="90"/>
      <c r="R24" s="90"/>
      <c r="S24" s="90"/>
      <c r="T24" s="90">
        <v>3</v>
      </c>
      <c r="U24" s="90"/>
      <c r="V24" s="85"/>
      <c r="W24" s="85"/>
      <c r="X24" s="85"/>
      <c r="Y24" s="85"/>
      <c r="Z24" s="85"/>
      <c r="AA24" s="85"/>
      <c r="AB24" s="455">
        <f t="shared" si="5"/>
        <v>0.3333333333333333</v>
      </c>
      <c r="AF24" s="13">
        <v>2</v>
      </c>
    </row>
    <row r="25" spans="1:32" s="13" customFormat="1" ht="15.75">
      <c r="A25" s="241">
        <v>10</v>
      </c>
      <c r="B25" s="241">
        <v>3</v>
      </c>
      <c r="C25" s="361" t="s">
        <v>324</v>
      </c>
      <c r="D25" s="108" t="s">
        <v>153</v>
      </c>
      <c r="E25" s="86" t="s">
        <v>266</v>
      </c>
      <c r="F25" s="86"/>
      <c r="G25" s="87"/>
      <c r="H25" s="245"/>
      <c r="I25" s="85">
        <v>3</v>
      </c>
      <c r="J25" s="85">
        <f t="shared" si="6"/>
        <v>90</v>
      </c>
      <c r="K25" s="90">
        <f t="shared" si="7"/>
        <v>36</v>
      </c>
      <c r="L25" s="89">
        <v>18</v>
      </c>
      <c r="M25" s="86"/>
      <c r="N25" s="86">
        <v>18</v>
      </c>
      <c r="O25" s="180">
        <f t="shared" si="8"/>
        <v>54</v>
      </c>
      <c r="P25" s="102"/>
      <c r="Q25" s="102"/>
      <c r="R25" s="102"/>
      <c r="S25" s="102"/>
      <c r="T25" s="102">
        <v>4</v>
      </c>
      <c r="U25" s="102"/>
      <c r="V25" s="102"/>
      <c r="W25" s="102"/>
      <c r="X25" s="102"/>
      <c r="Y25" s="102"/>
      <c r="Z25" s="102"/>
      <c r="AA25" s="102"/>
      <c r="AB25" s="455">
        <f t="shared" si="5"/>
        <v>0.4</v>
      </c>
      <c r="AF25" s="13">
        <v>2</v>
      </c>
    </row>
    <row r="26" spans="1:51" s="13" customFormat="1" ht="15.75">
      <c r="A26" s="241">
        <v>11</v>
      </c>
      <c r="B26" s="241">
        <v>4</v>
      </c>
      <c r="C26" s="361" t="s">
        <v>130</v>
      </c>
      <c r="D26" s="108" t="s">
        <v>49</v>
      </c>
      <c r="E26" s="86"/>
      <c r="F26" s="86" t="s">
        <v>266</v>
      </c>
      <c r="G26" s="87"/>
      <c r="H26" s="489"/>
      <c r="I26" s="85">
        <v>3</v>
      </c>
      <c r="J26" s="85">
        <f t="shared" si="6"/>
        <v>90</v>
      </c>
      <c r="K26" s="90">
        <f t="shared" si="7"/>
        <v>30</v>
      </c>
      <c r="L26" s="89">
        <v>20</v>
      </c>
      <c r="M26" s="86"/>
      <c r="N26" s="86">
        <v>10</v>
      </c>
      <c r="O26" s="180">
        <f t="shared" si="8"/>
        <v>60</v>
      </c>
      <c r="P26" s="102"/>
      <c r="Q26" s="102"/>
      <c r="R26" s="102"/>
      <c r="S26" s="85"/>
      <c r="T26" s="102">
        <v>3</v>
      </c>
      <c r="U26" s="85"/>
      <c r="V26" s="85"/>
      <c r="W26" s="85"/>
      <c r="X26" s="85"/>
      <c r="Y26" s="85"/>
      <c r="Z26" s="85"/>
      <c r="AA26" s="102"/>
      <c r="AB26" s="455">
        <f t="shared" si="5"/>
        <v>0.3333333333333333</v>
      </c>
      <c r="AF26" s="13">
        <v>2</v>
      </c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</row>
    <row r="27" spans="1:51" s="13" customFormat="1" ht="15.75">
      <c r="A27" s="241">
        <v>12</v>
      </c>
      <c r="B27" s="241">
        <v>5</v>
      </c>
      <c r="C27" s="361" t="s">
        <v>219</v>
      </c>
      <c r="D27" s="108" t="s">
        <v>158</v>
      </c>
      <c r="E27" s="85"/>
      <c r="F27" s="85" t="s">
        <v>266</v>
      </c>
      <c r="G27" s="85"/>
      <c r="H27" s="489"/>
      <c r="I27" s="459">
        <v>3</v>
      </c>
      <c r="J27" s="85">
        <f t="shared" si="6"/>
        <v>90</v>
      </c>
      <c r="K27" s="90">
        <f t="shared" si="7"/>
        <v>45</v>
      </c>
      <c r="L27" s="85">
        <v>18</v>
      </c>
      <c r="M27" s="85">
        <v>27</v>
      </c>
      <c r="N27" s="85"/>
      <c r="O27" s="180">
        <f t="shared" si="8"/>
        <v>45</v>
      </c>
      <c r="P27" s="85"/>
      <c r="Q27" s="85"/>
      <c r="R27" s="85"/>
      <c r="S27" s="85"/>
      <c r="T27" s="85">
        <v>5</v>
      </c>
      <c r="U27" s="85"/>
      <c r="V27" s="85"/>
      <c r="W27" s="85"/>
      <c r="X27" s="85"/>
      <c r="Y27" s="85"/>
      <c r="Z27" s="85"/>
      <c r="AA27" s="102"/>
      <c r="AB27" s="455">
        <f t="shared" si="5"/>
        <v>0.5</v>
      </c>
      <c r="AF27" s="13">
        <v>2</v>
      </c>
      <c r="AM27" s="241" t="s">
        <v>291</v>
      </c>
      <c r="AN27" s="239">
        <v>1</v>
      </c>
      <c r="AO27" s="239">
        <v>2</v>
      </c>
      <c r="AP27" s="239">
        <v>1</v>
      </c>
      <c r="AQ27" s="239">
        <v>3</v>
      </c>
      <c r="AR27" s="239">
        <v>2</v>
      </c>
      <c r="AS27" s="239">
        <v>3</v>
      </c>
      <c r="AT27" s="239">
        <v>0</v>
      </c>
      <c r="AU27" s="239">
        <v>0</v>
      </c>
      <c r="AV27" s="239">
        <v>0</v>
      </c>
      <c r="AW27" s="239">
        <v>1</v>
      </c>
      <c r="AX27" s="239">
        <v>0</v>
      </c>
      <c r="AY27" s="239">
        <v>0</v>
      </c>
    </row>
    <row r="28" spans="1:32" s="13" customFormat="1" ht="15.75">
      <c r="A28" s="241">
        <v>7</v>
      </c>
      <c r="B28" s="241">
        <v>6</v>
      </c>
      <c r="C28" s="361" t="s">
        <v>222</v>
      </c>
      <c r="D28" s="108" t="s">
        <v>162</v>
      </c>
      <c r="E28" s="85"/>
      <c r="F28" s="85"/>
      <c r="G28" s="85"/>
      <c r="H28" s="489"/>
      <c r="I28" s="85">
        <v>2</v>
      </c>
      <c r="J28" s="85">
        <f t="shared" si="6"/>
        <v>60</v>
      </c>
      <c r="K28" s="90">
        <f t="shared" si="7"/>
        <v>27</v>
      </c>
      <c r="L28" s="85">
        <v>18</v>
      </c>
      <c r="M28" s="85">
        <v>9</v>
      </c>
      <c r="N28" s="85"/>
      <c r="O28" s="180">
        <f t="shared" si="8"/>
        <v>33</v>
      </c>
      <c r="P28" s="85"/>
      <c r="Q28" s="85"/>
      <c r="R28" s="85"/>
      <c r="S28" s="85"/>
      <c r="T28" s="85">
        <v>3</v>
      </c>
      <c r="U28" s="85"/>
      <c r="V28" s="85"/>
      <c r="W28" s="85"/>
      <c r="X28" s="85"/>
      <c r="Y28" s="85"/>
      <c r="Z28" s="85"/>
      <c r="AA28" s="102"/>
      <c r="AB28" s="455">
        <f t="shared" si="5"/>
        <v>0.45</v>
      </c>
      <c r="AF28" s="13">
        <v>2</v>
      </c>
    </row>
    <row r="29" spans="1:51" s="13" customFormat="1" ht="19.5" customHeight="1">
      <c r="A29" s="241">
        <v>13</v>
      </c>
      <c r="B29" s="241">
        <v>7</v>
      </c>
      <c r="C29" s="277">
        <v>2</v>
      </c>
      <c r="D29" s="376" t="s">
        <v>405</v>
      </c>
      <c r="E29" s="403"/>
      <c r="F29" s="277" t="s">
        <v>266</v>
      </c>
      <c r="G29" s="277"/>
      <c r="H29" s="403"/>
      <c r="I29" s="278">
        <v>1.5</v>
      </c>
      <c r="J29" s="85">
        <f t="shared" si="6"/>
        <v>45</v>
      </c>
      <c r="K29" s="90">
        <f t="shared" si="7"/>
        <v>16</v>
      </c>
      <c r="L29" s="276">
        <v>16</v>
      </c>
      <c r="M29" s="276"/>
      <c r="N29" s="276"/>
      <c r="O29" s="180">
        <f t="shared" si="8"/>
        <v>29</v>
      </c>
      <c r="P29" s="275"/>
      <c r="Q29" s="275"/>
      <c r="R29" s="275"/>
      <c r="S29" s="276"/>
      <c r="T29" s="276">
        <v>2</v>
      </c>
      <c r="U29" s="276"/>
      <c r="V29" s="276"/>
      <c r="W29" s="276"/>
      <c r="X29" s="276"/>
      <c r="Y29" s="102"/>
      <c r="Z29" s="102"/>
      <c r="AA29" s="102"/>
      <c r="AB29" s="455">
        <f t="shared" si="5"/>
        <v>0.35555555555555557</v>
      </c>
      <c r="AF29" s="13">
        <v>2</v>
      </c>
      <c r="AM29" s="23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3" customFormat="1" ht="19.5" customHeight="1">
      <c r="A30" s="241"/>
      <c r="B30" s="241"/>
      <c r="C30" s="277"/>
      <c r="D30" s="464" t="s">
        <v>406</v>
      </c>
      <c r="E30" s="403"/>
      <c r="F30" s="277"/>
      <c r="G30" s="277"/>
      <c r="H30" s="403"/>
      <c r="I30" s="278">
        <f>SUM(I23:I29)</f>
        <v>18.5</v>
      </c>
      <c r="J30" s="278">
        <f aca="true" t="shared" si="9" ref="J30:T30">SUM(J23:J29)</f>
        <v>555</v>
      </c>
      <c r="K30" s="90">
        <f t="shared" si="7"/>
        <v>214</v>
      </c>
      <c r="L30" s="278">
        <f t="shared" si="9"/>
        <v>110</v>
      </c>
      <c r="M30" s="278">
        <f t="shared" si="9"/>
        <v>36</v>
      </c>
      <c r="N30" s="278">
        <f t="shared" si="9"/>
        <v>68</v>
      </c>
      <c r="O30" s="180">
        <f t="shared" si="8"/>
        <v>341</v>
      </c>
      <c r="P30" s="278">
        <f t="shared" si="9"/>
        <v>0</v>
      </c>
      <c r="Q30" s="278">
        <f t="shared" si="9"/>
        <v>0</v>
      </c>
      <c r="R30" s="278">
        <f t="shared" si="9"/>
        <v>0</v>
      </c>
      <c r="S30" s="278">
        <f t="shared" si="9"/>
        <v>0</v>
      </c>
      <c r="T30" s="278">
        <f t="shared" si="9"/>
        <v>23</v>
      </c>
      <c r="U30" s="276"/>
      <c r="V30" s="276"/>
      <c r="W30" s="276"/>
      <c r="X30" s="276"/>
      <c r="Y30" s="102"/>
      <c r="Z30" s="102"/>
      <c r="AA30" s="102"/>
      <c r="AM30" s="588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3" customFormat="1" ht="19.5" customHeight="1">
      <c r="A31" s="241"/>
      <c r="B31" s="241"/>
      <c r="C31" s="277"/>
      <c r="D31" s="464" t="s">
        <v>392</v>
      </c>
      <c r="E31" s="403"/>
      <c r="F31" s="277"/>
      <c r="G31" s="277"/>
      <c r="H31" s="403"/>
      <c r="I31" s="278">
        <v>1.5</v>
      </c>
      <c r="J31" s="85">
        <f t="shared" si="6"/>
        <v>45</v>
      </c>
      <c r="K31" s="127"/>
      <c r="L31" s="276"/>
      <c r="M31" s="276"/>
      <c r="N31" s="276"/>
      <c r="O31" s="127"/>
      <c r="P31" s="275"/>
      <c r="Q31" s="275"/>
      <c r="R31" s="275"/>
      <c r="S31" s="276"/>
      <c r="T31" s="276">
        <v>4</v>
      </c>
      <c r="U31" s="276"/>
      <c r="V31" s="276"/>
      <c r="W31" s="276"/>
      <c r="X31" s="276"/>
      <c r="Y31" s="102"/>
      <c r="Z31" s="102"/>
      <c r="AA31" s="102"/>
      <c r="AM31" s="588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3" customFormat="1" ht="19.5" customHeight="1">
      <c r="A32" s="241"/>
      <c r="B32" s="241"/>
      <c r="C32" s="277"/>
      <c r="D32" s="464" t="s">
        <v>407</v>
      </c>
      <c r="E32" s="403"/>
      <c r="F32" s="277"/>
      <c r="G32" s="277"/>
      <c r="H32" s="403"/>
      <c r="I32" s="278">
        <f>SUM(I30:I31)</f>
        <v>20</v>
      </c>
      <c r="J32" s="279"/>
      <c r="K32" s="127"/>
      <c r="L32" s="276"/>
      <c r="M32" s="276"/>
      <c r="N32" s="276"/>
      <c r="O32" s="127"/>
      <c r="P32" s="275"/>
      <c r="Q32" s="275"/>
      <c r="R32" s="275"/>
      <c r="S32" s="276"/>
      <c r="T32" s="278">
        <f>SUM(T30:T31)</f>
        <v>27</v>
      </c>
      <c r="U32" s="276"/>
      <c r="V32" s="276"/>
      <c r="W32" s="276"/>
      <c r="X32" s="276"/>
      <c r="Y32" s="102"/>
      <c r="Z32" s="102"/>
      <c r="AA32" s="102"/>
      <c r="AM32" s="588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3" customFormat="1" ht="19.5" customHeight="1">
      <c r="A33" s="241"/>
      <c r="B33" s="241"/>
      <c r="C33" s="589"/>
      <c r="D33" s="598"/>
      <c r="E33" s="591"/>
      <c r="F33" s="589"/>
      <c r="G33" s="589"/>
      <c r="H33" s="591"/>
      <c r="I33" s="592"/>
      <c r="J33" s="593"/>
      <c r="K33" s="594"/>
      <c r="L33" s="595"/>
      <c r="M33" s="595"/>
      <c r="N33" s="595"/>
      <c r="O33" s="594"/>
      <c r="P33" s="596"/>
      <c r="Q33" s="596"/>
      <c r="R33" s="596"/>
      <c r="S33" s="595"/>
      <c r="T33" s="595"/>
      <c r="U33" s="595"/>
      <c r="V33" s="595"/>
      <c r="W33" s="595"/>
      <c r="X33" s="595"/>
      <c r="Y33" s="466"/>
      <c r="Z33" s="466"/>
      <c r="AA33" s="466"/>
      <c r="AM33" s="58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5" ht="15.75">
      <c r="D35" s="10" t="s">
        <v>288</v>
      </c>
    </row>
    <row r="36" spans="1:32" s="13" customFormat="1" ht="15.75">
      <c r="A36" s="241"/>
      <c r="B36" s="241"/>
      <c r="AF36" s="13">
        <v>2</v>
      </c>
    </row>
    <row r="37" spans="1:51" s="13" customFormat="1" ht="15.75">
      <c r="A37" s="241"/>
      <c r="B37" s="241"/>
      <c r="C37" s="584"/>
      <c r="D37" s="271"/>
      <c r="E37" s="86"/>
      <c r="F37" s="87"/>
      <c r="G37" s="80"/>
      <c r="H37" s="24"/>
      <c r="I37" s="123"/>
      <c r="J37" s="36"/>
      <c r="K37" s="90"/>
      <c r="L37" s="90"/>
      <c r="M37" s="90"/>
      <c r="N37" s="90"/>
      <c r="O37" s="180"/>
      <c r="P37" s="101"/>
      <c r="Q37" s="102"/>
      <c r="R37" s="348"/>
      <c r="S37" s="101"/>
      <c r="T37" s="102"/>
      <c r="U37" s="103"/>
      <c r="V37" s="104"/>
      <c r="W37" s="105"/>
      <c r="X37" s="341"/>
      <c r="Y37" s="104"/>
      <c r="Z37" s="105"/>
      <c r="AA37" s="103"/>
      <c r="AB37" s="4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s="13" customFormat="1" ht="15.75">
      <c r="A38" s="241">
        <v>14</v>
      </c>
      <c r="B38" s="241">
        <v>1</v>
      </c>
      <c r="C38" s="584" t="s">
        <v>220</v>
      </c>
      <c r="D38" s="108" t="s">
        <v>158</v>
      </c>
      <c r="E38" s="85" t="s">
        <v>268</v>
      </c>
      <c r="F38" s="85"/>
      <c r="G38" s="85"/>
      <c r="H38" s="110"/>
      <c r="I38" s="123">
        <v>3</v>
      </c>
      <c r="J38" s="36">
        <f aca="true" t="shared" si="10" ref="J38:J43">I38*30</f>
        <v>90</v>
      </c>
      <c r="K38" s="90">
        <f aca="true" t="shared" si="11" ref="K38:K43">L38+M38+N38</f>
        <v>36</v>
      </c>
      <c r="L38" s="85">
        <v>18</v>
      </c>
      <c r="M38" s="85">
        <v>18</v>
      </c>
      <c r="N38" s="85"/>
      <c r="O38" s="180">
        <f aca="true" t="shared" si="12" ref="O38:O44">J38-K38</f>
        <v>54</v>
      </c>
      <c r="P38" s="98"/>
      <c r="Q38" s="85"/>
      <c r="R38" s="88"/>
      <c r="S38" s="98"/>
      <c r="T38" s="85"/>
      <c r="U38" s="88">
        <v>4</v>
      </c>
      <c r="V38" s="98"/>
      <c r="W38" s="85"/>
      <c r="X38" s="88"/>
      <c r="Y38" s="98"/>
      <c r="Z38" s="85"/>
      <c r="AA38" s="103"/>
      <c r="AB38" s="455">
        <f aca="true" t="shared" si="13" ref="AB38:AB43">K38/J38</f>
        <v>0.4</v>
      </c>
      <c r="AF38" s="13">
        <v>2</v>
      </c>
      <c r="AM38" s="241" t="s">
        <v>292</v>
      </c>
      <c r="AN38" s="239">
        <v>0</v>
      </c>
      <c r="AO38" s="239">
        <v>0</v>
      </c>
      <c r="AP38" s="239">
        <v>0</v>
      </c>
      <c r="AQ38" s="239">
        <v>0</v>
      </c>
      <c r="AR38" s="239">
        <v>0</v>
      </c>
      <c r="AS38" s="239">
        <v>0</v>
      </c>
      <c r="AT38" s="239">
        <v>0</v>
      </c>
      <c r="AU38" s="239">
        <v>0</v>
      </c>
      <c r="AV38" s="239">
        <v>0</v>
      </c>
      <c r="AW38" s="239">
        <v>0</v>
      </c>
      <c r="AX38" s="239">
        <v>0</v>
      </c>
      <c r="AY38" s="239">
        <v>0</v>
      </c>
    </row>
    <row r="39" spans="1:51" s="13" customFormat="1" ht="31.5">
      <c r="A39" s="241"/>
      <c r="B39" s="241"/>
      <c r="C39" s="584" t="s">
        <v>462</v>
      </c>
      <c r="D39" s="108" t="s">
        <v>171</v>
      </c>
      <c r="E39" s="85"/>
      <c r="F39" s="85"/>
      <c r="G39" s="85"/>
      <c r="H39" s="110" t="s">
        <v>268</v>
      </c>
      <c r="I39" s="123">
        <v>1</v>
      </c>
      <c r="J39" s="36">
        <f t="shared" si="10"/>
        <v>30</v>
      </c>
      <c r="K39" s="90">
        <f t="shared" si="11"/>
        <v>18</v>
      </c>
      <c r="L39" s="85"/>
      <c r="M39" s="85"/>
      <c r="N39" s="85">
        <v>18</v>
      </c>
      <c r="O39" s="180">
        <f t="shared" si="12"/>
        <v>12</v>
      </c>
      <c r="P39" s="98"/>
      <c r="Q39" s="85"/>
      <c r="R39" s="88"/>
      <c r="S39" s="98"/>
      <c r="T39" s="85"/>
      <c r="U39" s="88">
        <v>2</v>
      </c>
      <c r="V39" s="98"/>
      <c r="W39" s="85"/>
      <c r="X39" s="88"/>
      <c r="Y39" s="98"/>
      <c r="Z39" s="85"/>
      <c r="AA39" s="103"/>
      <c r="AB39" s="455">
        <f t="shared" si="13"/>
        <v>0.6</v>
      </c>
      <c r="AF39" s="13">
        <v>2</v>
      </c>
      <c r="AM39" s="241" t="s">
        <v>293</v>
      </c>
      <c r="AN39" s="239">
        <v>0</v>
      </c>
      <c r="AO39" s="239">
        <v>0</v>
      </c>
      <c r="AP39" s="239">
        <v>0</v>
      </c>
      <c r="AQ39" s="239">
        <v>1</v>
      </c>
      <c r="AR39" s="239">
        <v>0</v>
      </c>
      <c r="AS39" s="239">
        <v>1</v>
      </c>
      <c r="AT39" s="239">
        <v>0</v>
      </c>
      <c r="AU39" s="239">
        <v>1</v>
      </c>
      <c r="AV39" s="239">
        <v>0</v>
      </c>
      <c r="AW39" s="239">
        <v>0</v>
      </c>
      <c r="AX39" s="239">
        <v>1</v>
      </c>
      <c r="AY39" s="239">
        <v>0</v>
      </c>
    </row>
    <row r="40" spans="1:32" s="13" customFormat="1" ht="15.75">
      <c r="A40" s="241">
        <v>7</v>
      </c>
      <c r="B40" s="241">
        <v>2</v>
      </c>
      <c r="C40" s="584" t="s">
        <v>222</v>
      </c>
      <c r="D40" s="108" t="s">
        <v>162</v>
      </c>
      <c r="E40" s="85" t="s">
        <v>268</v>
      </c>
      <c r="F40" s="85"/>
      <c r="G40" s="85"/>
      <c r="H40" s="110"/>
      <c r="I40" s="123">
        <v>3</v>
      </c>
      <c r="J40" s="36">
        <f t="shared" si="10"/>
        <v>90</v>
      </c>
      <c r="K40" s="90">
        <f t="shared" si="11"/>
        <v>36</v>
      </c>
      <c r="L40" s="85">
        <v>18</v>
      </c>
      <c r="M40" s="85">
        <v>18</v>
      </c>
      <c r="N40" s="85"/>
      <c r="O40" s="180">
        <f t="shared" si="12"/>
        <v>54</v>
      </c>
      <c r="P40" s="98"/>
      <c r="Q40" s="85"/>
      <c r="R40" s="88"/>
      <c r="S40" s="98"/>
      <c r="T40" s="85"/>
      <c r="U40" s="88">
        <v>4</v>
      </c>
      <c r="V40" s="98"/>
      <c r="W40" s="85"/>
      <c r="X40" s="88"/>
      <c r="Y40" s="98"/>
      <c r="Z40" s="85"/>
      <c r="AA40" s="103"/>
      <c r="AB40" s="455">
        <f t="shared" si="13"/>
        <v>0.4</v>
      </c>
      <c r="AF40" s="13">
        <v>2</v>
      </c>
    </row>
    <row r="41" spans="1:32" s="13" customFormat="1" ht="15.75">
      <c r="A41" s="241">
        <v>15</v>
      </c>
      <c r="B41" s="241">
        <v>3</v>
      </c>
      <c r="C41" s="584" t="s">
        <v>223</v>
      </c>
      <c r="D41" s="108" t="s">
        <v>163</v>
      </c>
      <c r="E41" s="85" t="s">
        <v>268</v>
      </c>
      <c r="F41" s="85"/>
      <c r="G41" s="85"/>
      <c r="H41" s="110"/>
      <c r="I41" s="123">
        <v>6</v>
      </c>
      <c r="J41" s="36">
        <f t="shared" si="10"/>
        <v>180</v>
      </c>
      <c r="K41" s="90">
        <f t="shared" si="11"/>
        <v>72</v>
      </c>
      <c r="L41" s="85">
        <v>36</v>
      </c>
      <c r="M41" s="85">
        <v>36</v>
      </c>
      <c r="N41" s="85"/>
      <c r="O41" s="180">
        <f t="shared" si="12"/>
        <v>108</v>
      </c>
      <c r="P41" s="98"/>
      <c r="Q41" s="85"/>
      <c r="R41" s="88"/>
      <c r="S41" s="98"/>
      <c r="T41" s="85"/>
      <c r="U41" s="88">
        <v>8</v>
      </c>
      <c r="V41" s="98"/>
      <c r="W41" s="85"/>
      <c r="X41" s="88"/>
      <c r="Y41" s="98"/>
      <c r="Z41" s="85"/>
      <c r="AA41" s="103"/>
      <c r="AB41" s="455">
        <f t="shared" si="13"/>
        <v>0.4</v>
      </c>
      <c r="AF41" s="13">
        <v>2</v>
      </c>
    </row>
    <row r="42" spans="1:32" s="13" customFormat="1" ht="15.75">
      <c r="A42" s="241">
        <v>16</v>
      </c>
      <c r="B42" s="241">
        <v>4</v>
      </c>
      <c r="C42" s="584" t="s">
        <v>347</v>
      </c>
      <c r="D42" s="108" t="s">
        <v>209</v>
      </c>
      <c r="E42" s="85"/>
      <c r="F42" s="85" t="s">
        <v>268</v>
      </c>
      <c r="G42" s="30"/>
      <c r="H42" s="92"/>
      <c r="I42" s="123">
        <v>3</v>
      </c>
      <c r="J42" s="36">
        <f t="shared" si="10"/>
        <v>90</v>
      </c>
      <c r="K42" s="90">
        <f t="shared" si="11"/>
        <v>30</v>
      </c>
      <c r="L42" s="85">
        <v>20</v>
      </c>
      <c r="M42" s="85"/>
      <c r="N42" s="85">
        <v>10</v>
      </c>
      <c r="O42" s="180">
        <f t="shared" si="12"/>
        <v>60</v>
      </c>
      <c r="P42" s="98"/>
      <c r="Q42" s="85"/>
      <c r="R42" s="88"/>
      <c r="S42" s="98"/>
      <c r="T42" s="85"/>
      <c r="U42" s="88">
        <v>3</v>
      </c>
      <c r="V42" s="98"/>
      <c r="W42" s="85"/>
      <c r="X42" s="88"/>
      <c r="Y42" s="98"/>
      <c r="Z42" s="85"/>
      <c r="AA42" s="103"/>
      <c r="AB42" s="455">
        <f t="shared" si="13"/>
        <v>0.3333333333333333</v>
      </c>
      <c r="AF42" s="13">
        <v>2</v>
      </c>
    </row>
    <row r="43" spans="1:51" s="13" customFormat="1" ht="19.5" customHeight="1">
      <c r="A43" s="241"/>
      <c r="B43" s="241">
        <v>5</v>
      </c>
      <c r="C43" s="599">
        <v>3</v>
      </c>
      <c r="D43" s="600" t="s">
        <v>408</v>
      </c>
      <c r="E43" s="601"/>
      <c r="F43" s="602" t="s">
        <v>268</v>
      </c>
      <c r="G43" s="602"/>
      <c r="H43" s="601"/>
      <c r="I43" s="603">
        <v>1.5</v>
      </c>
      <c r="J43" s="587">
        <f t="shared" si="10"/>
        <v>45</v>
      </c>
      <c r="K43" s="604">
        <f t="shared" si="11"/>
        <v>16</v>
      </c>
      <c r="L43" s="605">
        <v>16</v>
      </c>
      <c r="M43" s="605"/>
      <c r="N43" s="605"/>
      <c r="O43" s="186">
        <f t="shared" si="12"/>
        <v>29</v>
      </c>
      <c r="P43" s="606"/>
      <c r="Q43" s="606"/>
      <c r="R43" s="606"/>
      <c r="S43" s="605"/>
      <c r="T43" s="605"/>
      <c r="U43" s="605">
        <v>2</v>
      </c>
      <c r="V43" s="605"/>
      <c r="W43" s="605"/>
      <c r="X43" s="605"/>
      <c r="Y43" s="109"/>
      <c r="Z43" s="109"/>
      <c r="AA43" s="134"/>
      <c r="AB43" s="455">
        <f t="shared" si="13"/>
        <v>0.35555555555555557</v>
      </c>
      <c r="AF43" s="13">
        <v>2</v>
      </c>
      <c r="AM43" s="239"/>
      <c r="AN43" s="240">
        <v>1</v>
      </c>
      <c r="AO43" s="240" t="s">
        <v>267</v>
      </c>
      <c r="AP43" s="240" t="s">
        <v>263</v>
      </c>
      <c r="AQ43" s="240">
        <v>3</v>
      </c>
      <c r="AR43" s="240" t="s">
        <v>266</v>
      </c>
      <c r="AS43" s="240" t="s">
        <v>268</v>
      </c>
      <c r="AT43" s="240">
        <v>5</v>
      </c>
      <c r="AU43" s="240" t="s">
        <v>269</v>
      </c>
      <c r="AV43" s="240" t="s">
        <v>270</v>
      </c>
      <c r="AW43" s="240">
        <v>7</v>
      </c>
      <c r="AX43" s="240" t="s">
        <v>271</v>
      </c>
      <c r="AY43" s="240" t="s">
        <v>265</v>
      </c>
    </row>
    <row r="44" spans="1:51" s="13" customFormat="1" ht="19.5" customHeight="1">
      <c r="A44" s="241"/>
      <c r="B44" s="241"/>
      <c r="C44" s="277"/>
      <c r="D44" s="464" t="s">
        <v>409</v>
      </c>
      <c r="E44" s="403"/>
      <c r="F44" s="277"/>
      <c r="G44" s="277"/>
      <c r="H44" s="403"/>
      <c r="I44" s="278">
        <f>SUM(I37:I43)</f>
        <v>17.5</v>
      </c>
      <c r="J44" s="278">
        <f aca="true" t="shared" si="14" ref="J44:U44">SUM(J37:J43)</f>
        <v>525</v>
      </c>
      <c r="K44" s="278">
        <f t="shared" si="14"/>
        <v>208</v>
      </c>
      <c r="L44" s="278">
        <f t="shared" si="14"/>
        <v>108</v>
      </c>
      <c r="M44" s="278">
        <f t="shared" si="14"/>
        <v>72</v>
      </c>
      <c r="N44" s="278">
        <f t="shared" si="14"/>
        <v>28</v>
      </c>
      <c r="O44" s="90">
        <f t="shared" si="12"/>
        <v>317</v>
      </c>
      <c r="P44" s="278">
        <f t="shared" si="14"/>
        <v>0</v>
      </c>
      <c r="Q44" s="278">
        <f t="shared" si="14"/>
        <v>0</v>
      </c>
      <c r="R44" s="278">
        <f t="shared" si="14"/>
        <v>0</v>
      </c>
      <c r="S44" s="278">
        <f t="shared" si="14"/>
        <v>0</v>
      </c>
      <c r="T44" s="278">
        <f t="shared" si="14"/>
        <v>0</v>
      </c>
      <c r="U44" s="278">
        <f t="shared" si="14"/>
        <v>23</v>
      </c>
      <c r="V44" s="276"/>
      <c r="W44" s="276"/>
      <c r="X44" s="276"/>
      <c r="Y44" s="85"/>
      <c r="Z44" s="85"/>
      <c r="AA44" s="85"/>
      <c r="AB44" s="455"/>
      <c r="AM44" s="588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</row>
    <row r="45" spans="1:51" s="13" customFormat="1" ht="19.5" customHeight="1">
      <c r="A45" s="241"/>
      <c r="B45" s="241"/>
      <c r="C45" s="277"/>
      <c r="D45" s="464" t="s">
        <v>392</v>
      </c>
      <c r="E45" s="403"/>
      <c r="F45" s="277"/>
      <c r="G45" s="277"/>
      <c r="H45" s="403"/>
      <c r="I45" s="278">
        <v>1.5</v>
      </c>
      <c r="J45" s="85"/>
      <c r="K45" s="90"/>
      <c r="L45" s="276"/>
      <c r="M45" s="276"/>
      <c r="N45" s="276"/>
      <c r="O45" s="90"/>
      <c r="P45" s="275"/>
      <c r="Q45" s="275"/>
      <c r="R45" s="275"/>
      <c r="S45" s="276"/>
      <c r="T45" s="276"/>
      <c r="U45" s="276">
        <v>4</v>
      </c>
      <c r="V45" s="276"/>
      <c r="W45" s="276"/>
      <c r="X45" s="276"/>
      <c r="Y45" s="85"/>
      <c r="Z45" s="85"/>
      <c r="AA45" s="85"/>
      <c r="AB45" s="455"/>
      <c r="AM45" s="588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</row>
    <row r="46" spans="1:51" s="13" customFormat="1" ht="19.5" customHeight="1">
      <c r="A46" s="241"/>
      <c r="B46" s="241"/>
      <c r="C46" s="277"/>
      <c r="D46" s="464" t="s">
        <v>410</v>
      </c>
      <c r="E46" s="403"/>
      <c r="F46" s="277"/>
      <c r="G46" s="277"/>
      <c r="H46" s="403"/>
      <c r="I46" s="278">
        <f>SUM(I44:I45)</f>
        <v>19</v>
      </c>
      <c r="J46" s="85"/>
      <c r="K46" s="90"/>
      <c r="L46" s="276"/>
      <c r="M46" s="276"/>
      <c r="N46" s="276"/>
      <c r="O46" s="90"/>
      <c r="P46" s="275"/>
      <c r="Q46" s="275"/>
      <c r="R46" s="275"/>
      <c r="S46" s="276"/>
      <c r="T46" s="276"/>
      <c r="U46" s="278">
        <f>SUM(U44:U45)</f>
        <v>27</v>
      </c>
      <c r="V46" s="276"/>
      <c r="W46" s="276"/>
      <c r="X46" s="276"/>
      <c r="Y46" s="85"/>
      <c r="Z46" s="85"/>
      <c r="AA46" s="85"/>
      <c r="AB46" s="455"/>
      <c r="AM46" s="588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</row>
    <row r="48" spans="4:27" ht="15.75">
      <c r="D48" s="608" t="s">
        <v>400</v>
      </c>
      <c r="E48" s="485"/>
      <c r="F48" s="486"/>
      <c r="G48" s="486"/>
      <c r="H48" s="485"/>
      <c r="I48" s="485"/>
      <c r="J48" s="485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</row>
    <row r="49" spans="4:27" ht="15.75">
      <c r="D49" s="608" t="s">
        <v>401</v>
      </c>
      <c r="E49" s="485"/>
      <c r="F49" s="486"/>
      <c r="G49" s="486"/>
      <c r="H49" s="485"/>
      <c r="I49" s="485">
        <f>I44+I30+I18</f>
        <v>60</v>
      </c>
      <c r="J49" s="485">
        <f aca="true" t="shared" si="15" ref="J49:U51">J44+J30+J18</f>
        <v>1800</v>
      </c>
      <c r="K49" s="485">
        <f t="shared" si="15"/>
        <v>767</v>
      </c>
      <c r="L49" s="485">
        <f t="shared" si="15"/>
        <v>383</v>
      </c>
      <c r="M49" s="485">
        <f t="shared" si="15"/>
        <v>213</v>
      </c>
      <c r="N49" s="485">
        <f t="shared" si="15"/>
        <v>171</v>
      </c>
      <c r="O49" s="485">
        <f t="shared" si="15"/>
        <v>1033</v>
      </c>
      <c r="P49" s="485">
        <f t="shared" si="15"/>
        <v>0</v>
      </c>
      <c r="Q49" s="485">
        <f t="shared" si="15"/>
        <v>0</v>
      </c>
      <c r="R49" s="485">
        <f t="shared" si="15"/>
        <v>0</v>
      </c>
      <c r="S49" s="485">
        <f t="shared" si="15"/>
        <v>23</v>
      </c>
      <c r="T49" s="485">
        <f t="shared" si="15"/>
        <v>23</v>
      </c>
      <c r="U49" s="485">
        <f t="shared" si="15"/>
        <v>23</v>
      </c>
      <c r="V49" s="448"/>
      <c r="W49" s="448"/>
      <c r="X49" s="448"/>
      <c r="Y49" s="448"/>
      <c r="Z49" s="448"/>
      <c r="AA49" s="448"/>
    </row>
    <row r="50" spans="4:27" ht="15.75">
      <c r="D50" s="608" t="s">
        <v>392</v>
      </c>
      <c r="E50" s="485"/>
      <c r="F50" s="486"/>
      <c r="G50" s="486"/>
      <c r="H50" s="485"/>
      <c r="I50" s="485">
        <f>I45+I31+I19</f>
        <v>6</v>
      </c>
      <c r="J50" s="485">
        <f t="shared" si="15"/>
        <v>45</v>
      </c>
      <c r="K50" s="485">
        <f t="shared" si="15"/>
        <v>0</v>
      </c>
      <c r="L50" s="485">
        <f t="shared" si="15"/>
        <v>0</v>
      </c>
      <c r="M50" s="485">
        <f t="shared" si="15"/>
        <v>0</v>
      </c>
      <c r="N50" s="485">
        <f t="shared" si="15"/>
        <v>0</v>
      </c>
      <c r="O50" s="485">
        <f t="shared" si="15"/>
        <v>0</v>
      </c>
      <c r="P50" s="485">
        <f t="shared" si="15"/>
        <v>0</v>
      </c>
      <c r="Q50" s="485">
        <f t="shared" si="15"/>
        <v>0</v>
      </c>
      <c r="R50" s="485">
        <f t="shared" si="15"/>
        <v>0</v>
      </c>
      <c r="S50" s="485">
        <f t="shared" si="15"/>
        <v>4</v>
      </c>
      <c r="T50" s="485">
        <f t="shared" si="15"/>
        <v>4</v>
      </c>
      <c r="U50" s="485">
        <f t="shared" si="15"/>
        <v>4</v>
      </c>
      <c r="V50" s="448"/>
      <c r="W50" s="448"/>
      <c r="X50" s="448"/>
      <c r="Y50" s="448"/>
      <c r="Z50" s="448"/>
      <c r="AA50" s="448"/>
    </row>
    <row r="51" spans="4:27" ht="15.75">
      <c r="D51" s="608" t="s">
        <v>402</v>
      </c>
      <c r="E51" s="485"/>
      <c r="F51" s="486"/>
      <c r="G51" s="486"/>
      <c r="H51" s="485"/>
      <c r="I51" s="485">
        <f>I46+I32+I20</f>
        <v>66</v>
      </c>
      <c r="J51" s="485">
        <f t="shared" si="15"/>
        <v>0</v>
      </c>
      <c r="K51" s="485">
        <f t="shared" si="15"/>
        <v>0</v>
      </c>
      <c r="L51" s="485">
        <f t="shared" si="15"/>
        <v>0</v>
      </c>
      <c r="M51" s="485">
        <f t="shared" si="15"/>
        <v>0</v>
      </c>
      <c r="N51" s="485">
        <f t="shared" si="15"/>
        <v>0</v>
      </c>
      <c r="O51" s="485">
        <f t="shared" si="15"/>
        <v>0</v>
      </c>
      <c r="P51" s="485">
        <f t="shared" si="15"/>
        <v>0</v>
      </c>
      <c r="Q51" s="485">
        <f t="shared" si="15"/>
        <v>0</v>
      </c>
      <c r="R51" s="485">
        <f t="shared" si="15"/>
        <v>0</v>
      </c>
      <c r="S51" s="485">
        <f t="shared" si="15"/>
        <v>27</v>
      </c>
      <c r="T51" s="485">
        <f t="shared" si="15"/>
        <v>27</v>
      </c>
      <c r="U51" s="485">
        <f t="shared" si="15"/>
        <v>27</v>
      </c>
      <c r="V51" s="448"/>
      <c r="W51" s="448"/>
      <c r="X51" s="448"/>
      <c r="Y51" s="448"/>
      <c r="Z51" s="448"/>
      <c r="AA51" s="448"/>
    </row>
    <row r="54" ht="15.75">
      <c r="D54" s="609" t="s">
        <v>445</v>
      </c>
    </row>
  </sheetData>
  <sheetProtection selectLockedCells="1" selectUnlockedCells="1"/>
  <mergeCells count="33">
    <mergeCell ref="C9:AA9"/>
    <mergeCell ref="C22:AA22"/>
    <mergeCell ref="E4:E7"/>
    <mergeCell ref="F4:F7"/>
    <mergeCell ref="G4:H4"/>
    <mergeCell ref="K4:K7"/>
    <mergeCell ref="V3:X4"/>
    <mergeCell ref="Y3:AA4"/>
    <mergeCell ref="G5:G7"/>
    <mergeCell ref="H5:H7"/>
    <mergeCell ref="P3:R4"/>
    <mergeCell ref="S3:U4"/>
    <mergeCell ref="AT7:AV8"/>
    <mergeCell ref="AW7:AY8"/>
    <mergeCell ref="AN7:AP8"/>
    <mergeCell ref="AQ7:AS8"/>
    <mergeCell ref="P6:AA6"/>
    <mergeCell ref="L4:N4"/>
    <mergeCell ref="N5:N7"/>
    <mergeCell ref="K3:N3"/>
    <mergeCell ref="O3:O7"/>
    <mergeCell ref="L5:L7"/>
    <mergeCell ref="M5:M7"/>
    <mergeCell ref="C1:AA1"/>
    <mergeCell ref="A2:A7"/>
    <mergeCell ref="B2:B7"/>
    <mergeCell ref="C2:C7"/>
    <mergeCell ref="D2:D7"/>
    <mergeCell ref="E2:H3"/>
    <mergeCell ref="I2:I7"/>
    <mergeCell ref="J2:O2"/>
    <mergeCell ref="P2:AA2"/>
    <mergeCell ref="J3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0"/>
  <sheetViews>
    <sheetView view="pageBreakPreview" zoomScale="70" zoomScaleNormal="50" zoomScaleSheetLayoutView="70" zoomScalePageLayoutView="0" workbookViewId="0" topLeftCell="A16">
      <selection activeCell="C37" sqref="C37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87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059" t="s">
        <v>306</v>
      </c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1"/>
    </row>
    <row r="2" spans="1:28" s="13" customFormat="1" ht="12.75" customHeight="1">
      <c r="A2" s="1176" t="s">
        <v>386</v>
      </c>
      <c r="B2" s="1176" t="s">
        <v>387</v>
      </c>
      <c r="C2" s="1178" t="s">
        <v>32</v>
      </c>
      <c r="D2" s="1064" t="s">
        <v>92</v>
      </c>
      <c r="E2" s="1067" t="s">
        <v>262</v>
      </c>
      <c r="F2" s="1068"/>
      <c r="G2" s="1069"/>
      <c r="H2" s="1070"/>
      <c r="I2" s="1075" t="s">
        <v>93</v>
      </c>
      <c r="J2" s="1077" t="s">
        <v>99</v>
      </c>
      <c r="K2" s="1078"/>
      <c r="L2" s="1078"/>
      <c r="M2" s="1078"/>
      <c r="N2" s="1078"/>
      <c r="O2" s="1079"/>
      <c r="P2" s="1050" t="s">
        <v>261</v>
      </c>
      <c r="Q2" s="1051"/>
      <c r="R2" s="1051"/>
      <c r="S2" s="1051"/>
      <c r="T2" s="1051"/>
      <c r="U2" s="1051"/>
      <c r="V2" s="1051"/>
      <c r="W2" s="1051"/>
      <c r="X2" s="1051"/>
      <c r="Y2" s="1051"/>
      <c r="Z2" s="1051"/>
      <c r="AA2" s="1052"/>
      <c r="AB2" s="29"/>
    </row>
    <row r="3" spans="1:27" s="13" customFormat="1" ht="12.75" customHeight="1">
      <c r="A3" s="1177"/>
      <c r="B3" s="1177"/>
      <c r="C3" s="1179"/>
      <c r="D3" s="1065"/>
      <c r="E3" s="1071"/>
      <c r="F3" s="1072"/>
      <c r="G3" s="1073"/>
      <c r="H3" s="1074"/>
      <c r="I3" s="1076"/>
      <c r="J3" s="1112" t="s">
        <v>100</v>
      </c>
      <c r="K3" s="1107" t="s">
        <v>103</v>
      </c>
      <c r="L3" s="1105"/>
      <c r="M3" s="1105"/>
      <c r="N3" s="1108"/>
      <c r="O3" s="1109" t="s">
        <v>106</v>
      </c>
      <c r="P3" s="1098" t="s">
        <v>34</v>
      </c>
      <c r="Q3" s="1054"/>
      <c r="R3" s="1099"/>
      <c r="S3" s="1053" t="s">
        <v>35</v>
      </c>
      <c r="T3" s="1054"/>
      <c r="U3" s="1099"/>
      <c r="V3" s="1053" t="s">
        <v>36</v>
      </c>
      <c r="W3" s="1054"/>
      <c r="X3" s="1099"/>
      <c r="Y3" s="1053" t="s">
        <v>37</v>
      </c>
      <c r="Z3" s="1054"/>
      <c r="AA3" s="1055"/>
    </row>
    <row r="4" spans="1:27" s="13" customFormat="1" ht="18.75" customHeight="1">
      <c r="A4" s="1177"/>
      <c r="B4" s="1177"/>
      <c r="C4" s="1179"/>
      <c r="D4" s="1065"/>
      <c r="E4" s="1080" t="s">
        <v>94</v>
      </c>
      <c r="F4" s="1080" t="s">
        <v>95</v>
      </c>
      <c r="G4" s="1087" t="s">
        <v>96</v>
      </c>
      <c r="H4" s="1088"/>
      <c r="I4" s="1076"/>
      <c r="J4" s="1112"/>
      <c r="K4" s="1080" t="s">
        <v>101</v>
      </c>
      <c r="L4" s="1087" t="s">
        <v>102</v>
      </c>
      <c r="M4" s="1116"/>
      <c r="N4" s="1117"/>
      <c r="O4" s="1109"/>
      <c r="P4" s="1100"/>
      <c r="Q4" s="1057"/>
      <c r="R4" s="1101"/>
      <c r="S4" s="1056"/>
      <c r="T4" s="1057"/>
      <c r="U4" s="1101"/>
      <c r="V4" s="1056"/>
      <c r="W4" s="1057"/>
      <c r="X4" s="1101"/>
      <c r="Y4" s="1056"/>
      <c r="Z4" s="1057"/>
      <c r="AA4" s="1058"/>
    </row>
    <row r="5" spans="1:27" s="13" customFormat="1" ht="15.75">
      <c r="A5" s="1177"/>
      <c r="B5" s="1177"/>
      <c r="C5" s="1179"/>
      <c r="D5" s="1065"/>
      <c r="E5" s="1080"/>
      <c r="F5" s="1080"/>
      <c r="G5" s="1089" t="s">
        <v>97</v>
      </c>
      <c r="H5" s="1113" t="s">
        <v>98</v>
      </c>
      <c r="I5" s="1076"/>
      <c r="J5" s="1112"/>
      <c r="K5" s="1080"/>
      <c r="L5" s="1089" t="s">
        <v>33</v>
      </c>
      <c r="M5" s="1089" t="s">
        <v>104</v>
      </c>
      <c r="N5" s="1089" t="s">
        <v>105</v>
      </c>
      <c r="O5" s="1109"/>
      <c r="P5" s="73">
        <v>1</v>
      </c>
      <c r="Q5" s="14" t="s">
        <v>267</v>
      </c>
      <c r="R5" s="14" t="s">
        <v>263</v>
      </c>
      <c r="S5" s="14">
        <v>3</v>
      </c>
      <c r="T5" s="14" t="s">
        <v>266</v>
      </c>
      <c r="U5" s="14" t="s">
        <v>268</v>
      </c>
      <c r="V5" s="14">
        <v>5</v>
      </c>
      <c r="W5" s="14" t="s">
        <v>269</v>
      </c>
      <c r="X5" s="14" t="s">
        <v>270</v>
      </c>
      <c r="Y5" s="14">
        <v>7</v>
      </c>
      <c r="Z5" s="14" t="s">
        <v>271</v>
      </c>
      <c r="AA5" s="21" t="s">
        <v>265</v>
      </c>
    </row>
    <row r="6" spans="1:27" s="13" customFormat="1" ht="21" customHeight="1" thickBot="1">
      <c r="A6" s="1177"/>
      <c r="B6" s="1177"/>
      <c r="C6" s="1179"/>
      <c r="D6" s="1065"/>
      <c r="E6" s="1080"/>
      <c r="F6" s="1080"/>
      <c r="G6" s="1090"/>
      <c r="H6" s="1114"/>
      <c r="I6" s="1076"/>
      <c r="J6" s="1112"/>
      <c r="K6" s="1080"/>
      <c r="L6" s="1090"/>
      <c r="M6" s="1090"/>
      <c r="N6" s="1090"/>
      <c r="O6" s="1109"/>
      <c r="P6" s="1104" t="s">
        <v>38</v>
      </c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6"/>
    </row>
    <row r="7" spans="1:51" s="13" customFormat="1" ht="36.75" customHeight="1" thickBot="1">
      <c r="A7" s="1177"/>
      <c r="B7" s="1177"/>
      <c r="C7" s="1179"/>
      <c r="D7" s="1066"/>
      <c r="E7" s="1080"/>
      <c r="F7" s="1080"/>
      <c r="G7" s="1091"/>
      <c r="H7" s="1115"/>
      <c r="I7" s="1076"/>
      <c r="J7" s="1112"/>
      <c r="K7" s="1080"/>
      <c r="L7" s="1091"/>
      <c r="M7" s="1091"/>
      <c r="N7" s="1091"/>
      <c r="O7" s="1109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81" t="s">
        <v>34</v>
      </c>
      <c r="AO7" s="1081"/>
      <c r="AP7" s="1081"/>
      <c r="AQ7" s="1081" t="s">
        <v>35</v>
      </c>
      <c r="AR7" s="1081"/>
      <c r="AS7" s="1081"/>
      <c r="AT7" s="1081" t="s">
        <v>36</v>
      </c>
      <c r="AU7" s="1081"/>
      <c r="AV7" s="1081"/>
      <c r="AW7" s="1081" t="s">
        <v>37</v>
      </c>
      <c r="AX7" s="1081"/>
      <c r="AY7" s="1081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81"/>
      <c r="AO8" s="1081"/>
      <c r="AP8" s="1081"/>
      <c r="AQ8" s="1081"/>
      <c r="AR8" s="1081"/>
      <c r="AS8" s="1081"/>
      <c r="AT8" s="1081"/>
      <c r="AU8" s="1081"/>
      <c r="AV8" s="1081"/>
      <c r="AW8" s="1081"/>
      <c r="AX8" s="1081"/>
      <c r="AY8" s="1081"/>
    </row>
    <row r="10" ht="15.75">
      <c r="D10" s="10" t="s">
        <v>289</v>
      </c>
    </row>
    <row r="11" spans="1:51" s="13" customFormat="1" ht="15.75">
      <c r="A11" s="241">
        <v>1</v>
      </c>
      <c r="B11" s="241">
        <v>1</v>
      </c>
      <c r="C11" s="584" t="s">
        <v>454</v>
      </c>
      <c r="D11" s="743" t="s">
        <v>147</v>
      </c>
      <c r="E11" s="86">
        <v>5</v>
      </c>
      <c r="F11" s="87"/>
      <c r="G11" s="80"/>
      <c r="H11" s="24"/>
      <c r="I11" s="123">
        <v>3</v>
      </c>
      <c r="J11" s="36">
        <f aca="true" t="shared" si="0" ref="J11:J18">I11*30</f>
        <v>90</v>
      </c>
      <c r="K11" s="90">
        <f aca="true" t="shared" si="1" ref="K11:K19">L11+M11+N11</f>
        <v>30</v>
      </c>
      <c r="L11" s="90">
        <v>15</v>
      </c>
      <c r="M11" s="90">
        <v>15</v>
      </c>
      <c r="N11" s="90"/>
      <c r="O11" s="180">
        <f aca="true" t="shared" si="2" ref="O11:O19">J11-K11</f>
        <v>60</v>
      </c>
      <c r="P11" s="101"/>
      <c r="Q11" s="102"/>
      <c r="R11" s="348"/>
      <c r="S11" s="101"/>
      <c r="T11" s="102"/>
      <c r="U11" s="103"/>
      <c r="V11" s="104">
        <v>2</v>
      </c>
      <c r="W11" s="105"/>
      <c r="X11" s="341"/>
      <c r="Y11" s="104"/>
      <c r="Z11" s="105"/>
      <c r="AA11" s="103"/>
      <c r="AB11" s="455">
        <f>K11/J11</f>
        <v>0.3333333333333333</v>
      </c>
      <c r="AF11" s="13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</row>
    <row r="12" spans="1:32" s="506" customFormat="1" ht="15.75">
      <c r="A12" s="507">
        <v>2</v>
      </c>
      <c r="B12" s="507">
        <v>2</v>
      </c>
      <c r="C12" s="584" t="s">
        <v>320</v>
      </c>
      <c r="D12" s="108" t="s">
        <v>152</v>
      </c>
      <c r="E12" s="86">
        <v>5</v>
      </c>
      <c r="F12" s="87"/>
      <c r="G12" s="80"/>
      <c r="H12" s="24"/>
      <c r="I12" s="123">
        <v>4</v>
      </c>
      <c r="J12" s="118">
        <f t="shared" si="0"/>
        <v>120</v>
      </c>
      <c r="K12" s="90">
        <f t="shared" si="1"/>
        <v>60</v>
      </c>
      <c r="L12" s="89">
        <v>30</v>
      </c>
      <c r="M12" s="86"/>
      <c r="N12" s="86">
        <v>30</v>
      </c>
      <c r="O12" s="99">
        <f t="shared" si="2"/>
        <v>60</v>
      </c>
      <c r="P12" s="101"/>
      <c r="Q12" s="102"/>
      <c r="R12" s="348"/>
      <c r="S12" s="101"/>
      <c r="T12" s="102"/>
      <c r="U12" s="103"/>
      <c r="V12" s="101">
        <v>4</v>
      </c>
      <c r="W12" s="102"/>
      <c r="X12" s="103"/>
      <c r="Y12" s="101"/>
      <c r="Z12" s="102"/>
      <c r="AA12" s="103"/>
      <c r="AB12" s="506">
        <f>I12*30</f>
        <v>120</v>
      </c>
      <c r="AF12" s="506">
        <v>3</v>
      </c>
    </row>
    <row r="13" spans="1:32" s="13" customFormat="1" ht="15.75">
      <c r="A13" s="241">
        <v>3</v>
      </c>
      <c r="B13" s="241">
        <v>3</v>
      </c>
      <c r="C13" s="739" t="s">
        <v>200</v>
      </c>
      <c r="D13" s="744" t="s">
        <v>181</v>
      </c>
      <c r="E13" s="85"/>
      <c r="F13" s="85">
        <v>5</v>
      </c>
      <c r="G13" s="85"/>
      <c r="H13" s="128"/>
      <c r="I13" s="123">
        <v>3</v>
      </c>
      <c r="J13" s="36">
        <f t="shared" si="0"/>
        <v>90</v>
      </c>
      <c r="K13" s="90">
        <f t="shared" si="1"/>
        <v>45</v>
      </c>
      <c r="L13" s="85">
        <v>15</v>
      </c>
      <c r="M13" s="85">
        <v>30</v>
      </c>
      <c r="N13" s="85"/>
      <c r="O13" s="180">
        <f t="shared" si="2"/>
        <v>45</v>
      </c>
      <c r="P13" s="119"/>
      <c r="Q13" s="85"/>
      <c r="R13" s="88"/>
      <c r="S13" s="98"/>
      <c r="T13" s="85"/>
      <c r="U13" s="88"/>
      <c r="V13" s="98">
        <v>3</v>
      </c>
      <c r="W13" s="85"/>
      <c r="X13" s="88"/>
      <c r="Y13" s="98"/>
      <c r="Z13" s="85"/>
      <c r="AA13" s="103"/>
      <c r="AB13" s="455">
        <f>K13/J13</f>
        <v>0.5</v>
      </c>
      <c r="AF13" s="13">
        <v>2</v>
      </c>
    </row>
    <row r="14" spans="1:32" s="13" customFormat="1" ht="15.75">
      <c r="A14" s="241"/>
      <c r="B14" s="241"/>
      <c r="C14" s="584" t="s">
        <v>483</v>
      </c>
      <c r="D14" s="108" t="s">
        <v>172</v>
      </c>
      <c r="E14" s="85"/>
      <c r="F14" s="85"/>
      <c r="G14" s="85"/>
      <c r="H14" s="110">
        <v>5</v>
      </c>
      <c r="I14" s="123">
        <v>1</v>
      </c>
      <c r="J14" s="118">
        <f t="shared" si="0"/>
        <v>30</v>
      </c>
      <c r="K14" s="90">
        <f t="shared" si="1"/>
        <v>15</v>
      </c>
      <c r="L14" s="85"/>
      <c r="M14" s="85"/>
      <c r="N14" s="85">
        <v>15</v>
      </c>
      <c r="O14" s="99">
        <f t="shared" si="2"/>
        <v>15</v>
      </c>
      <c r="P14" s="98"/>
      <c r="Q14" s="85"/>
      <c r="R14" s="88"/>
      <c r="S14" s="98"/>
      <c r="T14" s="85"/>
      <c r="U14" s="88"/>
      <c r="V14" s="98">
        <v>1</v>
      </c>
      <c r="W14" s="85"/>
      <c r="X14" s="88"/>
      <c r="Y14" s="98"/>
      <c r="Z14" s="85"/>
      <c r="AA14" s="103"/>
      <c r="AF14" s="13">
        <v>3</v>
      </c>
    </row>
    <row r="15" spans="1:32" s="506" customFormat="1" ht="16.5" thickBot="1">
      <c r="A15" s="507">
        <v>4</v>
      </c>
      <c r="B15" s="507">
        <v>4</v>
      </c>
      <c r="C15" s="584" t="s">
        <v>467</v>
      </c>
      <c r="D15" s="108" t="s">
        <v>168</v>
      </c>
      <c r="E15" s="85">
        <v>5</v>
      </c>
      <c r="F15" s="85"/>
      <c r="G15" s="85"/>
      <c r="H15" s="110"/>
      <c r="I15" s="251">
        <v>4</v>
      </c>
      <c r="J15" s="118">
        <f t="shared" si="0"/>
        <v>120</v>
      </c>
      <c r="K15" s="90">
        <f t="shared" si="1"/>
        <v>75</v>
      </c>
      <c r="L15" s="113">
        <v>30</v>
      </c>
      <c r="M15" s="113">
        <v>45</v>
      </c>
      <c r="N15" s="113"/>
      <c r="O15" s="99">
        <f t="shared" si="2"/>
        <v>45</v>
      </c>
      <c r="P15" s="98"/>
      <c r="Q15" s="85"/>
      <c r="R15" s="88"/>
      <c r="S15" s="98"/>
      <c r="T15" s="85"/>
      <c r="U15" s="88"/>
      <c r="V15" s="98">
        <v>5</v>
      </c>
      <c r="W15" s="85"/>
      <c r="X15" s="88"/>
      <c r="Y15" s="98"/>
      <c r="Z15" s="85"/>
      <c r="AA15" s="103"/>
      <c r="AF15" s="506">
        <v>3</v>
      </c>
    </row>
    <row r="16" spans="1:51" s="13" customFormat="1" ht="19.5" customHeight="1">
      <c r="A16" s="241">
        <v>5</v>
      </c>
      <c r="B16" s="241">
        <v>5</v>
      </c>
      <c r="C16" s="610">
        <v>4</v>
      </c>
      <c r="D16" s="402" t="s">
        <v>411</v>
      </c>
      <c r="E16" s="403"/>
      <c r="F16" s="277">
        <v>5</v>
      </c>
      <c r="G16" s="277"/>
      <c r="H16" s="403"/>
      <c r="I16" s="611">
        <v>3</v>
      </c>
      <c r="J16" s="118">
        <f t="shared" si="0"/>
        <v>90</v>
      </c>
      <c r="K16" s="90">
        <f t="shared" si="1"/>
        <v>30</v>
      </c>
      <c r="L16" s="612">
        <v>15</v>
      </c>
      <c r="M16" s="612"/>
      <c r="N16" s="612">
        <v>15</v>
      </c>
      <c r="O16" s="99">
        <f t="shared" si="2"/>
        <v>60</v>
      </c>
      <c r="P16" s="275"/>
      <c r="Q16" s="275"/>
      <c r="R16" s="275"/>
      <c r="S16" s="276"/>
      <c r="T16" s="276"/>
      <c r="U16" s="276"/>
      <c r="V16" s="276">
        <v>2</v>
      </c>
      <c r="W16" s="276"/>
      <c r="X16" s="276"/>
      <c r="Y16" s="85"/>
      <c r="Z16" s="85"/>
      <c r="AA16" s="97"/>
      <c r="AF16" s="13">
        <v>3</v>
      </c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</row>
    <row r="17" spans="1:51" s="506" customFormat="1" ht="15.75">
      <c r="A17" s="507">
        <v>6</v>
      </c>
      <c r="B17" s="507">
        <v>6</v>
      </c>
      <c r="C17" s="739" t="s">
        <v>200</v>
      </c>
      <c r="D17" s="435" t="s">
        <v>412</v>
      </c>
      <c r="E17" s="153"/>
      <c r="F17" s="153">
        <v>5</v>
      </c>
      <c r="G17" s="153"/>
      <c r="H17" s="363"/>
      <c r="I17" s="317">
        <v>3</v>
      </c>
      <c r="J17" s="118">
        <f t="shared" si="0"/>
        <v>90</v>
      </c>
      <c r="K17" s="90">
        <f t="shared" si="1"/>
        <v>45</v>
      </c>
      <c r="L17" s="153">
        <v>30</v>
      </c>
      <c r="M17" s="153"/>
      <c r="N17" s="153">
        <v>15</v>
      </c>
      <c r="O17" s="99">
        <f t="shared" si="2"/>
        <v>45</v>
      </c>
      <c r="P17" s="318"/>
      <c r="Q17" s="153"/>
      <c r="R17" s="433"/>
      <c r="S17" s="152"/>
      <c r="T17" s="153"/>
      <c r="U17" s="433"/>
      <c r="V17" s="152">
        <v>3</v>
      </c>
      <c r="W17" s="153"/>
      <c r="X17" s="433"/>
      <c r="Y17" s="152"/>
      <c r="Z17" s="153"/>
      <c r="AA17" s="323"/>
      <c r="AF17" s="506">
        <v>3</v>
      </c>
      <c r="AG17" s="506">
        <v>1</v>
      </c>
      <c r="AH17" s="506">
        <v>2</v>
      </c>
      <c r="AI17" s="506">
        <v>3</v>
      </c>
      <c r="AJ17" s="506">
        <v>4</v>
      </c>
      <c r="AM17" s="508"/>
      <c r="AN17" s="552"/>
      <c r="AO17" s="552"/>
      <c r="AP17" s="552"/>
      <c r="AQ17" s="552"/>
      <c r="AR17" s="552"/>
      <c r="AS17" s="552"/>
      <c r="AT17" s="552"/>
      <c r="AU17" s="552"/>
      <c r="AV17" s="552"/>
      <c r="AW17" s="552"/>
      <c r="AX17" s="552"/>
      <c r="AY17" s="552"/>
    </row>
    <row r="18" spans="1:51" s="506" customFormat="1" ht="31.5">
      <c r="A18" s="507">
        <v>7</v>
      </c>
      <c r="B18" s="507">
        <v>7</v>
      </c>
      <c r="C18" s="739" t="s">
        <v>200</v>
      </c>
      <c r="D18" s="108" t="s">
        <v>413</v>
      </c>
      <c r="E18" s="85"/>
      <c r="F18" s="85">
        <v>5</v>
      </c>
      <c r="G18" s="85"/>
      <c r="H18" s="128"/>
      <c r="I18" s="123">
        <v>3</v>
      </c>
      <c r="J18" s="118">
        <f t="shared" si="0"/>
        <v>90</v>
      </c>
      <c r="K18" s="90">
        <f t="shared" si="1"/>
        <v>45</v>
      </c>
      <c r="L18" s="85">
        <v>15</v>
      </c>
      <c r="M18" s="85">
        <v>30</v>
      </c>
      <c r="N18" s="85"/>
      <c r="O18" s="99">
        <f t="shared" si="2"/>
        <v>45</v>
      </c>
      <c r="P18" s="119"/>
      <c r="Q18" s="85"/>
      <c r="R18" s="88"/>
      <c r="S18" s="98"/>
      <c r="T18" s="85"/>
      <c r="U18" s="88"/>
      <c r="V18" s="98">
        <v>3</v>
      </c>
      <c r="W18" s="85"/>
      <c r="X18" s="88"/>
      <c r="Y18" s="98"/>
      <c r="Z18" s="85"/>
      <c r="AA18" s="103"/>
      <c r="AF18" s="506">
        <v>3</v>
      </c>
      <c r="AM18" s="507" t="s">
        <v>292</v>
      </c>
      <c r="AN18" s="508">
        <f>COUNTIF($G11:$G23,#REF!)</f>
        <v>0</v>
      </c>
      <c r="AO18" s="508">
        <f>COUNTIF($G11:$G23,#REF!)</f>
        <v>0</v>
      </c>
      <c r="AP18" s="508">
        <f>COUNTIF($G11:$G23,#REF!)</f>
        <v>0</v>
      </c>
      <c r="AQ18" s="508">
        <f>COUNTIF($G11:$G23,#REF!)</f>
        <v>0</v>
      </c>
      <c r="AR18" s="508">
        <f>COUNTIF($G11:$G23,#REF!)</f>
        <v>0</v>
      </c>
      <c r="AS18" s="508">
        <f>COUNTIF($G11:$G23,#REF!)</f>
        <v>0</v>
      </c>
      <c r="AT18" s="508">
        <f>COUNTIF($G11:$G23,#REF!)</f>
        <v>0</v>
      </c>
      <c r="AU18" s="508">
        <f>COUNTIF($G11:$G23,#REF!)</f>
        <v>0</v>
      </c>
      <c r="AV18" s="508">
        <f>COUNTIF($G11:$G23,#REF!)</f>
        <v>0</v>
      </c>
      <c r="AW18" s="508">
        <f>COUNTIF($G11:$G23,#REF!)</f>
        <v>0</v>
      </c>
      <c r="AX18" s="508">
        <f>COUNTIF($G11:$G23,#REF!)</f>
        <v>0</v>
      </c>
      <c r="AY18" s="508">
        <f>COUNTIF($G11:$G23,#REF!)</f>
        <v>0</v>
      </c>
    </row>
    <row r="19" spans="1:27" s="13" customFormat="1" ht="15.75">
      <c r="A19" s="241"/>
      <c r="B19" s="241"/>
      <c r="C19" s="584"/>
      <c r="D19" s="464" t="s">
        <v>414</v>
      </c>
      <c r="E19" s="85"/>
      <c r="F19" s="85"/>
      <c r="G19" s="85"/>
      <c r="H19" s="110"/>
      <c r="I19" s="123">
        <f>SUM(I11:I18)</f>
        <v>24</v>
      </c>
      <c r="J19" s="123">
        <f aca="true" t="shared" si="3" ref="J19:V19">SUM(J11:J18)</f>
        <v>720</v>
      </c>
      <c r="K19" s="90">
        <f t="shared" si="1"/>
        <v>345</v>
      </c>
      <c r="L19" s="123">
        <f t="shared" si="3"/>
        <v>150</v>
      </c>
      <c r="M19" s="123">
        <f t="shared" si="3"/>
        <v>120</v>
      </c>
      <c r="N19" s="123">
        <f t="shared" si="3"/>
        <v>75</v>
      </c>
      <c r="O19" s="99">
        <f t="shared" si="2"/>
        <v>375</v>
      </c>
      <c r="P19" s="123">
        <f t="shared" si="3"/>
        <v>0</v>
      </c>
      <c r="Q19" s="123">
        <f t="shared" si="3"/>
        <v>0</v>
      </c>
      <c r="R19" s="123">
        <f t="shared" si="3"/>
        <v>0</v>
      </c>
      <c r="S19" s="123">
        <f t="shared" si="3"/>
        <v>0</v>
      </c>
      <c r="T19" s="123">
        <f t="shared" si="3"/>
        <v>0</v>
      </c>
      <c r="U19" s="123">
        <f t="shared" si="3"/>
        <v>0</v>
      </c>
      <c r="V19" s="123">
        <f t="shared" si="3"/>
        <v>23</v>
      </c>
      <c r="W19" s="85"/>
      <c r="X19" s="88"/>
      <c r="Y19" s="148"/>
      <c r="Z19" s="361"/>
      <c r="AA19" s="103"/>
    </row>
    <row r="21" ht="15.75">
      <c r="D21" s="10" t="s">
        <v>276</v>
      </c>
    </row>
    <row r="23" spans="1:51" s="13" customFormat="1" ht="19.5" customHeight="1">
      <c r="A23" s="241">
        <v>8</v>
      </c>
      <c r="B23" s="241">
        <v>1</v>
      </c>
      <c r="C23" s="610">
        <v>5</v>
      </c>
      <c r="D23" s="376" t="s">
        <v>415</v>
      </c>
      <c r="E23" s="403"/>
      <c r="F23" s="277" t="s">
        <v>269</v>
      </c>
      <c r="G23" s="277"/>
      <c r="H23" s="403"/>
      <c r="I23" s="278">
        <v>1.5</v>
      </c>
      <c r="J23" s="118">
        <f>I23*30</f>
        <v>45</v>
      </c>
      <c r="K23" s="90">
        <f>L23+M23+N23</f>
        <v>18</v>
      </c>
      <c r="L23" s="276">
        <v>9</v>
      </c>
      <c r="M23" s="276"/>
      <c r="N23" s="276">
        <v>9</v>
      </c>
      <c r="O23" s="99">
        <f aca="true" t="shared" si="4" ref="O23:O28">J23-K23</f>
        <v>27</v>
      </c>
      <c r="P23" s="275"/>
      <c r="Q23" s="275"/>
      <c r="R23" s="275"/>
      <c r="S23" s="276"/>
      <c r="T23" s="276"/>
      <c r="U23" s="276"/>
      <c r="V23" s="276"/>
      <c r="W23" s="276">
        <v>2</v>
      </c>
      <c r="X23" s="276"/>
      <c r="Y23" s="85"/>
      <c r="Z23" s="85"/>
      <c r="AA23" s="97"/>
      <c r="AF23" s="13">
        <v>3</v>
      </c>
      <c r="AM23" s="239" t="s">
        <v>290</v>
      </c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</row>
    <row r="24" spans="1:51" s="13" customFormat="1" ht="15" customHeight="1">
      <c r="A24" s="241">
        <v>9</v>
      </c>
      <c r="B24" s="241">
        <v>2</v>
      </c>
      <c r="C24" s="584" t="s">
        <v>213</v>
      </c>
      <c r="D24" s="108" t="s">
        <v>416</v>
      </c>
      <c r="E24" s="85" t="s">
        <v>269</v>
      </c>
      <c r="F24" s="85"/>
      <c r="G24" s="85"/>
      <c r="H24" s="128"/>
      <c r="I24" s="123">
        <v>3</v>
      </c>
      <c r="J24" s="118">
        <f>I24*30</f>
        <v>90</v>
      </c>
      <c r="K24" s="90">
        <f>L24+M24+N24</f>
        <v>45</v>
      </c>
      <c r="L24" s="85">
        <v>18</v>
      </c>
      <c r="M24" s="85">
        <v>27</v>
      </c>
      <c r="N24" s="85"/>
      <c r="O24" s="99">
        <f t="shared" si="4"/>
        <v>45</v>
      </c>
      <c r="P24" s="119"/>
      <c r="Q24" s="85"/>
      <c r="R24" s="88"/>
      <c r="S24" s="98"/>
      <c r="T24" s="85"/>
      <c r="U24" s="88"/>
      <c r="V24" s="98"/>
      <c r="W24" s="85">
        <v>5</v>
      </c>
      <c r="X24" s="88"/>
      <c r="Y24" s="98"/>
      <c r="Z24" s="85"/>
      <c r="AA24" s="103"/>
      <c r="AF24" s="13">
        <v>3</v>
      </c>
      <c r="AG24" s="238">
        <v>0</v>
      </c>
      <c r="AH24" s="238">
        <v>0</v>
      </c>
      <c r="AI24" s="238">
        <v>29</v>
      </c>
      <c r="AJ24" s="238">
        <v>21</v>
      </c>
      <c r="AK24" s="238">
        <v>50</v>
      </c>
      <c r="AM24" s="239"/>
      <c r="AN24" s="240">
        <v>1</v>
      </c>
      <c r="AO24" s="240" t="s">
        <v>267</v>
      </c>
      <c r="AP24" s="240" t="s">
        <v>263</v>
      </c>
      <c r="AQ24" s="240">
        <v>3</v>
      </c>
      <c r="AR24" s="240" t="s">
        <v>266</v>
      </c>
      <c r="AS24" s="240" t="s">
        <v>268</v>
      </c>
      <c r="AT24" s="240">
        <v>5</v>
      </c>
      <c r="AU24" s="240" t="s">
        <v>269</v>
      </c>
      <c r="AV24" s="240" t="s">
        <v>270</v>
      </c>
      <c r="AW24" s="240">
        <v>7</v>
      </c>
      <c r="AX24" s="240" t="s">
        <v>271</v>
      </c>
      <c r="AY24" s="240" t="s">
        <v>265</v>
      </c>
    </row>
    <row r="25" spans="1:51" s="13" customFormat="1" ht="31.5">
      <c r="A25" s="241">
        <v>7</v>
      </c>
      <c r="B25" s="241">
        <v>3</v>
      </c>
      <c r="C25" s="584" t="s">
        <v>213</v>
      </c>
      <c r="D25" s="108" t="s">
        <v>417</v>
      </c>
      <c r="E25" s="85" t="s">
        <v>269</v>
      </c>
      <c r="F25" s="85"/>
      <c r="G25" s="85"/>
      <c r="H25" s="128"/>
      <c r="I25" s="123">
        <v>3</v>
      </c>
      <c r="J25" s="118">
        <f>I25*30</f>
        <v>90</v>
      </c>
      <c r="K25" s="90">
        <f>L25+M25+N25</f>
        <v>45</v>
      </c>
      <c r="L25" s="85">
        <v>18</v>
      </c>
      <c r="M25" s="85">
        <v>27</v>
      </c>
      <c r="N25" s="85"/>
      <c r="O25" s="99">
        <f t="shared" si="4"/>
        <v>45</v>
      </c>
      <c r="P25" s="119"/>
      <c r="Q25" s="85"/>
      <c r="R25" s="88"/>
      <c r="S25" s="98"/>
      <c r="T25" s="85"/>
      <c r="U25" s="88"/>
      <c r="V25" s="98"/>
      <c r="W25" s="85">
        <v>5</v>
      </c>
      <c r="X25" s="88"/>
      <c r="Y25" s="98"/>
      <c r="Z25" s="85"/>
      <c r="AA25" s="103"/>
      <c r="AF25" s="13">
        <v>3</v>
      </c>
      <c r="AM25" s="241" t="s">
        <v>293</v>
      </c>
      <c r="AN25" s="239">
        <v>0</v>
      </c>
      <c r="AO25" s="239">
        <v>0</v>
      </c>
      <c r="AP25" s="239">
        <v>0</v>
      </c>
      <c r="AQ25" s="239">
        <v>0</v>
      </c>
      <c r="AR25" s="239">
        <v>0</v>
      </c>
      <c r="AS25" s="239">
        <v>0</v>
      </c>
      <c r="AT25" s="239">
        <v>0</v>
      </c>
      <c r="AU25" s="239">
        <v>0</v>
      </c>
      <c r="AV25" s="239">
        <v>0</v>
      </c>
      <c r="AW25" s="239">
        <v>1</v>
      </c>
      <c r="AX25" s="239">
        <v>0</v>
      </c>
      <c r="AY25" s="239">
        <v>0</v>
      </c>
    </row>
    <row r="26" spans="1:32" s="13" customFormat="1" ht="31.5">
      <c r="A26" s="241">
        <v>10</v>
      </c>
      <c r="B26" s="241">
        <v>4</v>
      </c>
      <c r="C26" s="584" t="s">
        <v>213</v>
      </c>
      <c r="D26" s="246" t="s">
        <v>418</v>
      </c>
      <c r="E26" s="109"/>
      <c r="F26" s="109" t="s">
        <v>269</v>
      </c>
      <c r="G26" s="109"/>
      <c r="H26" s="128"/>
      <c r="I26" s="251">
        <v>3.5</v>
      </c>
      <c r="J26" s="118">
        <f>I26*30</f>
        <v>105</v>
      </c>
      <c r="K26" s="90">
        <f>L26+M26+N26</f>
        <v>72</v>
      </c>
      <c r="L26" s="109">
        <v>36</v>
      </c>
      <c r="M26" s="109">
        <v>36</v>
      </c>
      <c r="N26" s="109"/>
      <c r="O26" s="99">
        <f t="shared" si="4"/>
        <v>33</v>
      </c>
      <c r="P26" s="130"/>
      <c r="Q26" s="109"/>
      <c r="R26" s="116"/>
      <c r="S26" s="126"/>
      <c r="T26" s="109"/>
      <c r="U26" s="116"/>
      <c r="V26" s="126"/>
      <c r="W26" s="109">
        <v>8</v>
      </c>
      <c r="X26" s="116"/>
      <c r="Y26" s="126"/>
      <c r="Z26" s="109"/>
      <c r="AA26" s="341"/>
      <c r="AF26" s="13">
        <v>3</v>
      </c>
    </row>
    <row r="27" spans="1:32" s="13" customFormat="1" ht="31.5">
      <c r="A27" s="241">
        <v>11</v>
      </c>
      <c r="B27" s="241">
        <v>5</v>
      </c>
      <c r="C27" s="584" t="s">
        <v>213</v>
      </c>
      <c r="D27" s="288" t="s">
        <v>419</v>
      </c>
      <c r="E27" s="613"/>
      <c r="F27" s="85" t="s">
        <v>269</v>
      </c>
      <c r="G27" s="245"/>
      <c r="H27" s="245"/>
      <c r="I27" s="85">
        <v>3</v>
      </c>
      <c r="J27" s="118">
        <f>I27*30</f>
        <v>90</v>
      </c>
      <c r="K27" s="90">
        <f>L27+M27+N27</f>
        <v>36</v>
      </c>
      <c r="L27" s="85">
        <v>18</v>
      </c>
      <c r="M27" s="85">
        <v>18</v>
      </c>
      <c r="N27" s="85"/>
      <c r="O27" s="99">
        <f t="shared" si="4"/>
        <v>54</v>
      </c>
      <c r="P27" s="458"/>
      <c r="Q27" s="458"/>
      <c r="R27" s="458"/>
      <c r="S27" s="458"/>
      <c r="T27" s="458"/>
      <c r="U27" s="458"/>
      <c r="V27" s="458"/>
      <c r="W27" s="458">
        <v>4</v>
      </c>
      <c r="X27" s="458"/>
      <c r="Y27" s="90"/>
      <c r="Z27" s="614"/>
      <c r="AA27" s="458"/>
      <c r="AF27" s="13">
        <v>3</v>
      </c>
    </row>
    <row r="28" spans="1:27" s="13" customFormat="1" ht="15.75">
      <c r="A28" s="241"/>
      <c r="B28" s="241"/>
      <c r="C28" s="85"/>
      <c r="D28" s="464" t="s">
        <v>420</v>
      </c>
      <c r="E28" s="613"/>
      <c r="F28" s="85"/>
      <c r="G28" s="245"/>
      <c r="H28" s="245"/>
      <c r="I28" s="745">
        <f>SUM(I23:I27)</f>
        <v>14</v>
      </c>
      <c r="J28" s="85">
        <f>SUM(J14:J27)</f>
        <v>1560</v>
      </c>
      <c r="K28" s="85">
        <f>SUM(K14:K27)</f>
        <v>771</v>
      </c>
      <c r="L28" s="85">
        <f>SUM(L14:L27)</f>
        <v>339</v>
      </c>
      <c r="M28" s="85">
        <f>SUM(M14:M27)</f>
        <v>303</v>
      </c>
      <c r="N28" s="85">
        <f>SUM(N14:N27)</f>
        <v>129</v>
      </c>
      <c r="O28" s="99">
        <f t="shared" si="4"/>
        <v>789</v>
      </c>
      <c r="P28" s="85">
        <f aca="true" t="shared" si="5" ref="P28:W28">SUM(P14:P27)</f>
        <v>0</v>
      </c>
      <c r="Q28" s="85">
        <f t="shared" si="5"/>
        <v>0</v>
      </c>
      <c r="R28" s="85">
        <f t="shared" si="5"/>
        <v>0</v>
      </c>
      <c r="S28" s="85">
        <f t="shared" si="5"/>
        <v>0</v>
      </c>
      <c r="T28" s="85">
        <f t="shared" si="5"/>
        <v>0</v>
      </c>
      <c r="U28" s="85">
        <f t="shared" si="5"/>
        <v>0</v>
      </c>
      <c r="V28" s="85">
        <f t="shared" si="5"/>
        <v>37</v>
      </c>
      <c r="W28" s="85">
        <f t="shared" si="5"/>
        <v>24</v>
      </c>
      <c r="X28" s="458"/>
      <c r="Y28" s="90"/>
      <c r="Z28" s="614"/>
      <c r="AA28" s="458"/>
    </row>
    <row r="29" spans="1:27" s="13" customFormat="1" ht="15.75">
      <c r="A29" s="241"/>
      <c r="B29" s="241"/>
      <c r="C29" s="465"/>
      <c r="D29" s="290"/>
      <c r="E29" s="615"/>
      <c r="F29" s="465"/>
      <c r="G29" s="9"/>
      <c r="H29" s="9"/>
      <c r="I29" s="465"/>
      <c r="J29" s="465"/>
      <c r="K29" s="465"/>
      <c r="L29" s="465"/>
      <c r="M29" s="465"/>
      <c r="N29" s="465"/>
      <c r="O29" s="465"/>
      <c r="P29" s="444"/>
      <c r="Q29" s="444"/>
      <c r="R29" s="444"/>
      <c r="S29" s="444"/>
      <c r="T29" s="444"/>
      <c r="U29" s="444"/>
      <c r="V29" s="444"/>
      <c r="W29" s="444"/>
      <c r="X29" s="444"/>
      <c r="Y29" s="616"/>
      <c r="Z29" s="617"/>
      <c r="AA29" s="444"/>
    </row>
    <row r="31" ht="15.75">
      <c r="D31" s="10" t="s">
        <v>277</v>
      </c>
    </row>
    <row r="32" spans="1:51" s="13" customFormat="1" ht="15.75">
      <c r="A32" s="241">
        <v>12</v>
      </c>
      <c r="B32" s="241">
        <v>1</v>
      </c>
      <c r="C32" s="361" t="s">
        <v>128</v>
      </c>
      <c r="D32" s="108" t="s">
        <v>156</v>
      </c>
      <c r="E32" s="85" t="s">
        <v>270</v>
      </c>
      <c r="F32" s="85"/>
      <c r="G32" s="85"/>
      <c r="H32" s="489"/>
      <c r="I32" s="85">
        <v>3</v>
      </c>
      <c r="J32" s="118">
        <f aca="true" t="shared" si="6" ref="J32:J38">I32*30</f>
        <v>90</v>
      </c>
      <c r="K32" s="90">
        <f>L32+M32+N32</f>
        <v>45</v>
      </c>
      <c r="L32" s="85">
        <v>18</v>
      </c>
      <c r="M32" s="85">
        <v>27</v>
      </c>
      <c r="N32" s="85"/>
      <c r="O32" s="99">
        <f>J32-K32</f>
        <v>45</v>
      </c>
      <c r="P32" s="85"/>
      <c r="Q32" s="85"/>
      <c r="R32" s="85"/>
      <c r="S32" s="85"/>
      <c r="T32" s="85"/>
      <c r="U32" s="85"/>
      <c r="V32" s="85"/>
      <c r="W32" s="85"/>
      <c r="X32" s="85">
        <v>5</v>
      </c>
      <c r="Y32" s="85"/>
      <c r="Z32" s="85"/>
      <c r="AA32" s="102"/>
      <c r="AF32" s="13">
        <v>3</v>
      </c>
      <c r="AM32" s="239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32" s="13" customFormat="1" ht="15.75">
      <c r="A33" s="241">
        <v>13</v>
      </c>
      <c r="B33" s="241">
        <v>2</v>
      </c>
      <c r="C33" s="361" t="s">
        <v>348</v>
      </c>
      <c r="D33" s="108" t="s">
        <v>164</v>
      </c>
      <c r="E33" s="85" t="s">
        <v>270</v>
      </c>
      <c r="F33" s="85"/>
      <c r="G33" s="85"/>
      <c r="H33" s="489"/>
      <c r="I33" s="85">
        <v>3</v>
      </c>
      <c r="J33" s="118">
        <f t="shared" si="6"/>
        <v>90</v>
      </c>
      <c r="K33" s="90">
        <f aca="true" t="shared" si="7" ref="K33:K39">L33+M33+N33</f>
        <v>30</v>
      </c>
      <c r="L33" s="85">
        <v>20</v>
      </c>
      <c r="M33" s="85">
        <v>10</v>
      </c>
      <c r="N33" s="85"/>
      <c r="O33" s="99">
        <f aca="true" t="shared" si="8" ref="O33:O39">J33-K33</f>
        <v>60</v>
      </c>
      <c r="P33" s="85"/>
      <c r="Q33" s="85"/>
      <c r="R33" s="85"/>
      <c r="S33" s="85"/>
      <c r="T33" s="85"/>
      <c r="U33" s="85"/>
      <c r="V33" s="85"/>
      <c r="W33" s="85"/>
      <c r="X33" s="85">
        <v>3</v>
      </c>
      <c r="Y33" s="85"/>
      <c r="Z33" s="85"/>
      <c r="AA33" s="102"/>
      <c r="AF33" s="13">
        <v>3</v>
      </c>
    </row>
    <row r="34" spans="1:51" s="13" customFormat="1" ht="19.5" customHeight="1">
      <c r="A34" s="241">
        <v>8</v>
      </c>
      <c r="B34" s="241">
        <v>3</v>
      </c>
      <c r="C34" s="277">
        <v>6</v>
      </c>
      <c r="D34" s="376" t="s">
        <v>421</v>
      </c>
      <c r="E34" s="403"/>
      <c r="F34" s="277" t="s">
        <v>270</v>
      </c>
      <c r="G34" s="277"/>
      <c r="H34" s="403"/>
      <c r="I34" s="278">
        <v>1.5</v>
      </c>
      <c r="J34" s="118">
        <f t="shared" si="6"/>
        <v>45</v>
      </c>
      <c r="K34" s="90">
        <f t="shared" si="7"/>
        <v>18</v>
      </c>
      <c r="L34" s="276">
        <v>9</v>
      </c>
      <c r="M34" s="276"/>
      <c r="N34" s="276">
        <v>9</v>
      </c>
      <c r="O34" s="99">
        <f t="shared" si="8"/>
        <v>27</v>
      </c>
      <c r="P34" s="275"/>
      <c r="Q34" s="275"/>
      <c r="R34" s="275"/>
      <c r="S34" s="276"/>
      <c r="T34" s="276"/>
      <c r="U34" s="276"/>
      <c r="V34" s="276"/>
      <c r="W34" s="276"/>
      <c r="X34" s="276">
        <v>2</v>
      </c>
      <c r="Y34" s="241"/>
      <c r="Z34" s="241"/>
      <c r="AA34" s="241"/>
      <c r="AF34" s="13">
        <v>3</v>
      </c>
      <c r="AM34" s="241" t="s">
        <v>291</v>
      </c>
      <c r="AN34" s="239">
        <f>COUNTIF($F31:$F62,#REF!)</f>
        <v>0</v>
      </c>
      <c r="AO34" s="239">
        <f>COUNTIF($F31:$F62,#REF!)</f>
        <v>0</v>
      </c>
      <c r="AP34" s="239">
        <f>COUNTIF($F31:$F62,#REF!)</f>
        <v>0</v>
      </c>
      <c r="AQ34" s="239">
        <v>1</v>
      </c>
      <c r="AR34" s="239">
        <v>1</v>
      </c>
      <c r="AS34" s="239">
        <v>1</v>
      </c>
      <c r="AT34" s="239">
        <v>2</v>
      </c>
      <c r="AU34" s="239">
        <v>1</v>
      </c>
      <c r="AV34" s="239">
        <v>1</v>
      </c>
      <c r="AW34" s="239">
        <f>COUNTIF($F31:$F62,#REF!)</f>
        <v>0</v>
      </c>
      <c r="AX34" s="239">
        <f>COUNTIF($F31:$F62,#REF!)</f>
        <v>0</v>
      </c>
      <c r="AY34" s="239">
        <f>COUNTIF($F31:$F62,#REF!)</f>
        <v>0</v>
      </c>
    </row>
    <row r="35" spans="1:51" s="13" customFormat="1" ht="19.5" customHeight="1">
      <c r="A35" s="241">
        <v>14</v>
      </c>
      <c r="B35" s="241">
        <v>4</v>
      </c>
      <c r="C35" s="361" t="s">
        <v>351</v>
      </c>
      <c r="D35" s="376" t="s">
        <v>451</v>
      </c>
      <c r="E35" s="403"/>
      <c r="F35" s="277" t="s">
        <v>270</v>
      </c>
      <c r="G35" s="277"/>
      <c r="H35" s="403"/>
      <c r="I35" s="123">
        <v>3</v>
      </c>
      <c r="J35" s="318">
        <f t="shared" si="6"/>
        <v>90</v>
      </c>
      <c r="K35" s="85">
        <f>SUMPRODUCT(P35:AA35,$N$7:$Y$7)</f>
        <v>60</v>
      </c>
      <c r="L35" s="85">
        <v>18</v>
      </c>
      <c r="M35" s="85">
        <v>18</v>
      </c>
      <c r="N35" s="85"/>
      <c r="O35" s="97">
        <f t="shared" si="8"/>
        <v>30</v>
      </c>
      <c r="P35" s="119"/>
      <c r="Q35" s="85"/>
      <c r="R35" s="88"/>
      <c r="S35" s="98"/>
      <c r="T35" s="85"/>
      <c r="U35" s="88"/>
      <c r="V35" s="98"/>
      <c r="W35" s="85"/>
      <c r="X35" s="640">
        <v>4</v>
      </c>
      <c r="Y35" s="241"/>
      <c r="Z35" s="241"/>
      <c r="AA35" s="241"/>
      <c r="AN35" s="588"/>
      <c r="AO35" s="588"/>
      <c r="AP35" s="588"/>
      <c r="AQ35" s="588"/>
      <c r="AR35" s="588"/>
      <c r="AS35" s="588"/>
      <c r="AT35" s="588"/>
      <c r="AU35" s="588"/>
      <c r="AV35" s="588"/>
      <c r="AW35" s="588"/>
      <c r="AX35" s="588"/>
      <c r="AY35" s="588"/>
    </row>
    <row r="36" spans="1:32" s="13" customFormat="1" ht="47.25">
      <c r="A36" s="241">
        <v>10</v>
      </c>
      <c r="B36" s="241">
        <v>5</v>
      </c>
      <c r="C36" s="450" t="s">
        <v>471</v>
      </c>
      <c r="D36" s="108" t="s">
        <v>452</v>
      </c>
      <c r="E36" s="85"/>
      <c r="F36" s="85"/>
      <c r="G36" s="85"/>
      <c r="H36" s="85" t="s">
        <v>270</v>
      </c>
      <c r="I36" s="85">
        <v>1</v>
      </c>
      <c r="J36" s="118">
        <f t="shared" si="6"/>
        <v>30</v>
      </c>
      <c r="K36" s="90">
        <f t="shared" si="7"/>
        <v>18</v>
      </c>
      <c r="L36" s="85"/>
      <c r="M36" s="85"/>
      <c r="N36" s="85">
        <v>18</v>
      </c>
      <c r="O36" s="99">
        <f t="shared" si="8"/>
        <v>12</v>
      </c>
      <c r="P36" s="85"/>
      <c r="Q36" s="85"/>
      <c r="R36" s="85"/>
      <c r="S36" s="85"/>
      <c r="T36" s="85"/>
      <c r="U36" s="85"/>
      <c r="V36" s="85"/>
      <c r="W36" s="85"/>
      <c r="X36" s="85">
        <v>2</v>
      </c>
      <c r="Y36" s="85"/>
      <c r="Z36" s="85"/>
      <c r="AA36" s="102"/>
      <c r="AF36" s="13">
        <v>3</v>
      </c>
    </row>
    <row r="37" spans="1:32" s="13" customFormat="1" ht="42" customHeight="1">
      <c r="A37" s="241">
        <v>15</v>
      </c>
      <c r="B37" s="241">
        <v>6</v>
      </c>
      <c r="C37" s="450" t="s">
        <v>471</v>
      </c>
      <c r="D37" s="288" t="s">
        <v>422</v>
      </c>
      <c r="E37" s="245"/>
      <c r="F37" s="85" t="s">
        <v>270</v>
      </c>
      <c r="G37" s="245"/>
      <c r="H37" s="245"/>
      <c r="I37" s="85">
        <v>6</v>
      </c>
      <c r="J37" s="118">
        <f t="shared" si="6"/>
        <v>180</v>
      </c>
      <c r="K37" s="90">
        <f t="shared" si="7"/>
        <v>72</v>
      </c>
      <c r="L37" s="85">
        <v>36</v>
      </c>
      <c r="M37" s="85">
        <v>36</v>
      </c>
      <c r="N37" s="85"/>
      <c r="O37" s="99">
        <f t="shared" si="8"/>
        <v>108</v>
      </c>
      <c r="P37" s="458"/>
      <c r="Q37" s="458"/>
      <c r="R37" s="458"/>
      <c r="S37" s="458"/>
      <c r="T37" s="458"/>
      <c r="U37" s="458"/>
      <c r="V37" s="458"/>
      <c r="W37" s="458"/>
      <c r="X37" s="458">
        <v>8</v>
      </c>
      <c r="Y37" s="614"/>
      <c r="Z37" s="90"/>
      <c r="AA37" s="458"/>
      <c r="AF37" s="13">
        <v>3</v>
      </c>
    </row>
    <row r="38" spans="1:27" ht="15.75">
      <c r="A38" s="448">
        <v>16</v>
      </c>
      <c r="B38" s="448">
        <v>7</v>
      </c>
      <c r="C38" s="245"/>
      <c r="D38" s="291" t="s">
        <v>194</v>
      </c>
      <c r="E38" s="86"/>
      <c r="F38" s="87" t="s">
        <v>270</v>
      </c>
      <c r="G38" s="87"/>
      <c r="H38" s="289"/>
      <c r="I38" s="85">
        <v>4.5</v>
      </c>
      <c r="J38" s="118">
        <f t="shared" si="6"/>
        <v>135</v>
      </c>
      <c r="K38" s="90">
        <f t="shared" si="7"/>
        <v>0</v>
      </c>
      <c r="L38" s="448"/>
      <c r="M38" s="448"/>
      <c r="N38" s="448"/>
      <c r="O38" s="99">
        <f t="shared" si="8"/>
        <v>135</v>
      </c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</row>
    <row r="39" spans="3:27" ht="15.75">
      <c r="C39" s="245"/>
      <c r="D39" s="464" t="s">
        <v>423</v>
      </c>
      <c r="E39" s="485"/>
      <c r="F39" s="486"/>
      <c r="G39" s="486"/>
      <c r="H39" s="485"/>
      <c r="I39" s="485">
        <f>SUM(I32:I38)</f>
        <v>22</v>
      </c>
      <c r="J39" s="485">
        <f aca="true" t="shared" si="9" ref="J39:X39">SUM(J32:J38)</f>
        <v>660</v>
      </c>
      <c r="K39" s="90">
        <f t="shared" si="7"/>
        <v>219</v>
      </c>
      <c r="L39" s="485">
        <f t="shared" si="9"/>
        <v>101</v>
      </c>
      <c r="M39" s="485">
        <f t="shared" si="9"/>
        <v>91</v>
      </c>
      <c r="N39" s="485">
        <f t="shared" si="9"/>
        <v>27</v>
      </c>
      <c r="O39" s="99">
        <f t="shared" si="8"/>
        <v>441</v>
      </c>
      <c r="P39" s="485">
        <f t="shared" si="9"/>
        <v>0</v>
      </c>
      <c r="Q39" s="485">
        <f t="shared" si="9"/>
        <v>0</v>
      </c>
      <c r="R39" s="485">
        <f t="shared" si="9"/>
        <v>0</v>
      </c>
      <c r="S39" s="485">
        <f t="shared" si="9"/>
        <v>0</v>
      </c>
      <c r="T39" s="485">
        <f t="shared" si="9"/>
        <v>0</v>
      </c>
      <c r="U39" s="485">
        <f t="shared" si="9"/>
        <v>0</v>
      </c>
      <c r="V39" s="485">
        <f t="shared" si="9"/>
        <v>0</v>
      </c>
      <c r="W39" s="485">
        <f t="shared" si="9"/>
        <v>0</v>
      </c>
      <c r="X39" s="485">
        <f t="shared" si="9"/>
        <v>24</v>
      </c>
      <c r="Y39" s="448"/>
      <c r="Z39" s="448"/>
      <c r="AA39" s="448"/>
    </row>
    <row r="40" spans="4:25" ht="15.75">
      <c r="D40" s="608" t="s">
        <v>400</v>
      </c>
      <c r="I40" s="12">
        <f>I39+I28+I19</f>
        <v>60</v>
      </c>
      <c r="J40" s="11">
        <f aca="true" t="shared" si="10" ref="J40:Y40">J39+J28+J19</f>
        <v>2940</v>
      </c>
      <c r="K40" s="11">
        <f t="shared" si="10"/>
        <v>1335</v>
      </c>
      <c r="L40" s="11">
        <f t="shared" si="10"/>
        <v>590</v>
      </c>
      <c r="M40" s="11">
        <f t="shared" si="10"/>
        <v>514</v>
      </c>
      <c r="N40" s="11">
        <f t="shared" si="10"/>
        <v>231</v>
      </c>
      <c r="O40" s="11">
        <f t="shared" si="10"/>
        <v>1605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60</v>
      </c>
      <c r="W40" s="11">
        <f t="shared" si="10"/>
        <v>24</v>
      </c>
      <c r="X40" s="11">
        <f t="shared" si="10"/>
        <v>24</v>
      </c>
      <c r="Y40" s="11">
        <f t="shared" si="10"/>
        <v>0</v>
      </c>
    </row>
  </sheetData>
  <sheetProtection selectLockedCells="1" selectUnlockedCells="1"/>
  <mergeCells count="31">
    <mergeCell ref="AT7:AV8"/>
    <mergeCell ref="N5:N7"/>
    <mergeCell ref="E2:H3"/>
    <mergeCell ref="AW7:AY8"/>
    <mergeCell ref="V3:X4"/>
    <mergeCell ref="Y3:AA4"/>
    <mergeCell ref="P6:AA6"/>
    <mergeCell ref="S3:U4"/>
    <mergeCell ref="AN7:AP8"/>
    <mergeCell ref="P3:R4"/>
    <mergeCell ref="C1:AA1"/>
    <mergeCell ref="J2:O2"/>
    <mergeCell ref="P2:AA2"/>
    <mergeCell ref="J3:J7"/>
    <mergeCell ref="H5:H7"/>
    <mergeCell ref="L5:L7"/>
    <mergeCell ref="M5:M7"/>
    <mergeCell ref="A2:A7"/>
    <mergeCell ref="B2:B7"/>
    <mergeCell ref="C2:C7"/>
    <mergeCell ref="D2:D7"/>
    <mergeCell ref="K3:N3"/>
    <mergeCell ref="AQ7:AS8"/>
    <mergeCell ref="I2:I7"/>
    <mergeCell ref="G5:G7"/>
    <mergeCell ref="O3:O7"/>
    <mergeCell ref="E4:E7"/>
    <mergeCell ref="F4:F7"/>
    <mergeCell ref="G4:H4"/>
    <mergeCell ref="K4:K7"/>
    <mergeCell ref="L4:N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view="pageBreakPreview" zoomScale="70" zoomScaleNormal="50" zoomScaleSheetLayoutView="70" zoomScalePageLayoutView="0" workbookViewId="0" topLeftCell="A7">
      <selection activeCell="C30" sqref="C30"/>
    </sheetView>
  </sheetViews>
  <sheetFormatPr defaultColWidth="9.00390625" defaultRowHeight="12.75"/>
  <cols>
    <col min="1" max="2" width="9.125" style="10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3:27" s="13" customFormat="1" ht="19.5" thickBot="1">
      <c r="C1" s="1059" t="s">
        <v>306</v>
      </c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1"/>
    </row>
    <row r="2" spans="3:28" s="13" customFormat="1" ht="12.75" customHeight="1">
      <c r="C2" s="1062" t="s">
        <v>32</v>
      </c>
      <c r="D2" s="1064" t="s">
        <v>92</v>
      </c>
      <c r="E2" s="1067" t="s">
        <v>262</v>
      </c>
      <c r="F2" s="1068"/>
      <c r="G2" s="1069"/>
      <c r="H2" s="1070"/>
      <c r="I2" s="1075" t="s">
        <v>93</v>
      </c>
      <c r="J2" s="1077" t="s">
        <v>99</v>
      </c>
      <c r="K2" s="1078"/>
      <c r="L2" s="1078"/>
      <c r="M2" s="1078"/>
      <c r="N2" s="1078"/>
      <c r="O2" s="1079"/>
      <c r="P2" s="1050" t="s">
        <v>261</v>
      </c>
      <c r="Q2" s="1051"/>
      <c r="R2" s="1051"/>
      <c r="S2" s="1051"/>
      <c r="T2" s="1051"/>
      <c r="U2" s="1051"/>
      <c r="V2" s="1051"/>
      <c r="W2" s="1051"/>
      <c r="X2" s="1051"/>
      <c r="Y2" s="1051"/>
      <c r="Z2" s="1051"/>
      <c r="AA2" s="1052"/>
      <c r="AB2" s="29"/>
    </row>
    <row r="3" spans="1:27" s="13" customFormat="1" ht="12.75" customHeight="1">
      <c r="A3" s="1176" t="s">
        <v>386</v>
      </c>
      <c r="B3" s="1176" t="s">
        <v>387</v>
      </c>
      <c r="C3" s="1063"/>
      <c r="D3" s="1065"/>
      <c r="E3" s="1071"/>
      <c r="F3" s="1072"/>
      <c r="G3" s="1073"/>
      <c r="H3" s="1074"/>
      <c r="I3" s="1076"/>
      <c r="J3" s="1112" t="s">
        <v>100</v>
      </c>
      <c r="K3" s="1107" t="s">
        <v>103</v>
      </c>
      <c r="L3" s="1105"/>
      <c r="M3" s="1105"/>
      <c r="N3" s="1108"/>
      <c r="O3" s="1109" t="s">
        <v>106</v>
      </c>
      <c r="P3" s="1098" t="s">
        <v>34</v>
      </c>
      <c r="Q3" s="1054"/>
      <c r="R3" s="1099"/>
      <c r="S3" s="1053" t="s">
        <v>35</v>
      </c>
      <c r="T3" s="1054"/>
      <c r="U3" s="1099"/>
      <c r="V3" s="1053" t="s">
        <v>36</v>
      </c>
      <c r="W3" s="1054"/>
      <c r="X3" s="1099"/>
      <c r="Y3" s="1053" t="s">
        <v>37</v>
      </c>
      <c r="Z3" s="1054"/>
      <c r="AA3" s="1055"/>
    </row>
    <row r="4" spans="1:27" s="13" customFormat="1" ht="18.75" customHeight="1">
      <c r="A4" s="1177"/>
      <c r="B4" s="1177"/>
      <c r="C4" s="1063"/>
      <c r="D4" s="1065"/>
      <c r="E4" s="1080" t="s">
        <v>94</v>
      </c>
      <c r="F4" s="1080" t="s">
        <v>95</v>
      </c>
      <c r="G4" s="1087" t="s">
        <v>96</v>
      </c>
      <c r="H4" s="1088"/>
      <c r="I4" s="1076"/>
      <c r="J4" s="1112"/>
      <c r="K4" s="1080" t="s">
        <v>101</v>
      </c>
      <c r="L4" s="1087" t="s">
        <v>102</v>
      </c>
      <c r="M4" s="1116"/>
      <c r="N4" s="1117"/>
      <c r="O4" s="1109"/>
      <c r="P4" s="1100"/>
      <c r="Q4" s="1057"/>
      <c r="R4" s="1101"/>
      <c r="S4" s="1056"/>
      <c r="T4" s="1057"/>
      <c r="U4" s="1101"/>
      <c r="V4" s="1056"/>
      <c r="W4" s="1057"/>
      <c r="X4" s="1101"/>
      <c r="Y4" s="1056"/>
      <c r="Z4" s="1057"/>
      <c r="AA4" s="1058"/>
    </row>
    <row r="5" spans="1:27" s="13" customFormat="1" ht="15.75">
      <c r="A5" s="1177"/>
      <c r="B5" s="1177"/>
      <c r="C5" s="1063"/>
      <c r="D5" s="1065"/>
      <c r="E5" s="1080"/>
      <c r="F5" s="1080"/>
      <c r="G5" s="1089" t="s">
        <v>97</v>
      </c>
      <c r="H5" s="1113" t="s">
        <v>98</v>
      </c>
      <c r="I5" s="1076"/>
      <c r="J5" s="1112"/>
      <c r="K5" s="1080"/>
      <c r="L5" s="1089" t="s">
        <v>33</v>
      </c>
      <c r="M5" s="1089" t="s">
        <v>104</v>
      </c>
      <c r="N5" s="1089" t="s">
        <v>105</v>
      </c>
      <c r="O5" s="1109"/>
      <c r="P5" s="73">
        <v>1</v>
      </c>
      <c r="Q5" s="14" t="s">
        <v>267</v>
      </c>
      <c r="R5" s="14" t="s">
        <v>263</v>
      </c>
      <c r="S5" s="14">
        <v>3</v>
      </c>
      <c r="T5" s="14" t="s">
        <v>266</v>
      </c>
      <c r="U5" s="14" t="s">
        <v>268</v>
      </c>
      <c r="V5" s="14">
        <v>5</v>
      </c>
      <c r="W5" s="14" t="s">
        <v>269</v>
      </c>
      <c r="X5" s="14" t="s">
        <v>270</v>
      </c>
      <c r="Y5" s="14">
        <v>7</v>
      </c>
      <c r="Z5" s="14" t="s">
        <v>271</v>
      </c>
      <c r="AA5" s="21" t="s">
        <v>265</v>
      </c>
    </row>
    <row r="6" spans="1:27" s="13" customFormat="1" ht="21" customHeight="1" thickBot="1">
      <c r="A6" s="1177"/>
      <c r="B6" s="1177"/>
      <c r="C6" s="1063"/>
      <c r="D6" s="1065"/>
      <c r="E6" s="1080"/>
      <c r="F6" s="1080"/>
      <c r="G6" s="1090"/>
      <c r="H6" s="1114"/>
      <c r="I6" s="1076"/>
      <c r="J6" s="1112"/>
      <c r="K6" s="1080"/>
      <c r="L6" s="1090"/>
      <c r="M6" s="1090"/>
      <c r="N6" s="1090"/>
      <c r="O6" s="1109"/>
      <c r="P6" s="1104" t="s">
        <v>38</v>
      </c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6"/>
    </row>
    <row r="7" spans="1:51" s="13" customFormat="1" ht="36.75" customHeight="1" thickBot="1">
      <c r="A7" s="1177"/>
      <c r="B7" s="1177"/>
      <c r="C7" s="1063"/>
      <c r="D7" s="1066"/>
      <c r="E7" s="1080"/>
      <c r="F7" s="1080"/>
      <c r="G7" s="1091"/>
      <c r="H7" s="1115"/>
      <c r="I7" s="1076"/>
      <c r="J7" s="1112"/>
      <c r="K7" s="1080"/>
      <c r="L7" s="1091"/>
      <c r="M7" s="1091"/>
      <c r="N7" s="1091"/>
      <c r="O7" s="1109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81" t="s">
        <v>34</v>
      </c>
      <c r="AO7" s="1081"/>
      <c r="AP7" s="1081"/>
      <c r="AQ7" s="1081" t="s">
        <v>35</v>
      </c>
      <c r="AR7" s="1081"/>
      <c r="AS7" s="1081"/>
      <c r="AT7" s="1081" t="s">
        <v>36</v>
      </c>
      <c r="AU7" s="1081"/>
      <c r="AV7" s="1081"/>
      <c r="AW7" s="1081" t="s">
        <v>37</v>
      </c>
      <c r="AX7" s="1081"/>
      <c r="AY7" s="1081"/>
    </row>
    <row r="8" spans="1:51" s="13" customFormat="1" ht="15.75">
      <c r="A8" s="1177"/>
      <c r="B8" s="1177"/>
      <c r="C8" s="2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81"/>
      <c r="AO8" s="1081"/>
      <c r="AP8" s="1081"/>
      <c r="AQ8" s="1081"/>
      <c r="AR8" s="1081"/>
      <c r="AS8" s="1081"/>
      <c r="AT8" s="1081"/>
      <c r="AU8" s="1081"/>
      <c r="AV8" s="1081"/>
      <c r="AW8" s="1081"/>
      <c r="AX8" s="1081"/>
      <c r="AY8" s="1081"/>
    </row>
    <row r="10" spans="1:32" s="13" customFormat="1" ht="15.75">
      <c r="A10" s="13">
        <v>1</v>
      </c>
      <c r="B10" s="13">
        <v>1</v>
      </c>
      <c r="C10" s="69" t="s">
        <v>134</v>
      </c>
      <c r="D10" s="108" t="s">
        <v>159</v>
      </c>
      <c r="E10" s="85">
        <v>7</v>
      </c>
      <c r="F10" s="85"/>
      <c r="G10" s="85"/>
      <c r="H10" s="110"/>
      <c r="I10" s="123">
        <v>4.5</v>
      </c>
      <c r="J10" s="119">
        <v>135</v>
      </c>
      <c r="K10" s="85">
        <v>60</v>
      </c>
      <c r="L10" s="85">
        <v>30</v>
      </c>
      <c r="M10" s="85">
        <v>30</v>
      </c>
      <c r="N10" s="85"/>
      <c r="O10" s="97">
        <v>75</v>
      </c>
      <c r="P10" s="98"/>
      <c r="Q10" s="85"/>
      <c r="R10" s="88"/>
      <c r="S10" s="98"/>
      <c r="T10" s="85"/>
      <c r="U10" s="88"/>
      <c r="V10" s="98"/>
      <c r="W10" s="85"/>
      <c r="X10" s="88"/>
      <c r="Y10" s="98">
        <v>4</v>
      </c>
      <c r="Z10" s="85"/>
      <c r="AA10" s="103"/>
      <c r="AF10" s="13">
        <v>4</v>
      </c>
    </row>
    <row r="11" spans="1:32" s="13" customFormat="1" ht="15.75">
      <c r="A11" s="13">
        <v>2</v>
      </c>
      <c r="B11" s="13">
        <v>2</v>
      </c>
      <c r="C11" s="69" t="s">
        <v>341</v>
      </c>
      <c r="D11" s="108" t="s">
        <v>160</v>
      </c>
      <c r="E11" s="109">
        <v>7</v>
      </c>
      <c r="F11" s="85"/>
      <c r="G11" s="85"/>
      <c r="H11" s="110"/>
      <c r="I11" s="123">
        <v>4.5</v>
      </c>
      <c r="J11" s="119">
        <v>135</v>
      </c>
      <c r="K11" s="85">
        <v>60</v>
      </c>
      <c r="L11" s="85">
        <v>30</v>
      </c>
      <c r="M11" s="85">
        <v>30</v>
      </c>
      <c r="N11" s="85"/>
      <c r="O11" s="97">
        <v>75</v>
      </c>
      <c r="P11" s="98"/>
      <c r="Q11" s="85"/>
      <c r="R11" s="88"/>
      <c r="S11" s="98"/>
      <c r="T11" s="85"/>
      <c r="U11" s="88"/>
      <c r="V11" s="98"/>
      <c r="W11" s="85"/>
      <c r="X11" s="88"/>
      <c r="Y11" s="98">
        <v>4</v>
      </c>
      <c r="Z11" s="85"/>
      <c r="AA11" s="103"/>
      <c r="AF11" s="13">
        <v>4</v>
      </c>
    </row>
    <row r="12" spans="1:32" s="13" customFormat="1" ht="15.75">
      <c r="A12" s="13">
        <v>3</v>
      </c>
      <c r="B12" s="13">
        <v>3</v>
      </c>
      <c r="C12" s="69" t="s">
        <v>487</v>
      </c>
      <c r="D12" s="108" t="s">
        <v>166</v>
      </c>
      <c r="E12" s="85"/>
      <c r="F12" s="85">
        <v>7</v>
      </c>
      <c r="G12" s="85"/>
      <c r="H12" s="110"/>
      <c r="I12" s="123">
        <v>2.5</v>
      </c>
      <c r="J12" s="119">
        <v>75</v>
      </c>
      <c r="K12" s="85">
        <v>30</v>
      </c>
      <c r="L12" s="85">
        <v>15</v>
      </c>
      <c r="M12" s="85">
        <v>15</v>
      </c>
      <c r="N12" s="85"/>
      <c r="O12" s="97">
        <v>45</v>
      </c>
      <c r="P12" s="98"/>
      <c r="Q12" s="85"/>
      <c r="R12" s="88"/>
      <c r="S12" s="98"/>
      <c r="T12" s="85"/>
      <c r="U12" s="88"/>
      <c r="V12" s="98"/>
      <c r="W12" s="85"/>
      <c r="X12" s="88"/>
      <c r="Y12" s="98">
        <v>2</v>
      </c>
      <c r="Z12" s="85"/>
      <c r="AA12" s="103"/>
      <c r="AF12" s="13">
        <v>4</v>
      </c>
    </row>
    <row r="13" spans="1:32" s="13" customFormat="1" ht="16.5" thickBot="1">
      <c r="A13" s="13">
        <v>4</v>
      </c>
      <c r="B13" s="13">
        <v>4</v>
      </c>
      <c r="C13" s="69" t="s">
        <v>466</v>
      </c>
      <c r="D13" s="108" t="s">
        <v>167</v>
      </c>
      <c r="E13" s="85">
        <v>7</v>
      </c>
      <c r="F13" s="85"/>
      <c r="G13" s="85"/>
      <c r="H13" s="110"/>
      <c r="I13" s="636">
        <v>6</v>
      </c>
      <c r="J13" s="119">
        <v>195</v>
      </c>
      <c r="K13" s="85">
        <v>75</v>
      </c>
      <c r="L13" s="85">
        <v>30</v>
      </c>
      <c r="M13" s="85">
        <v>45</v>
      </c>
      <c r="N13" s="85"/>
      <c r="O13" s="97">
        <v>120</v>
      </c>
      <c r="P13" s="98"/>
      <c r="Q13" s="85"/>
      <c r="R13" s="88"/>
      <c r="S13" s="98"/>
      <c r="T13" s="85"/>
      <c r="U13" s="88"/>
      <c r="V13" s="98"/>
      <c r="W13" s="85"/>
      <c r="X13" s="88"/>
      <c r="Y13" s="98">
        <v>5</v>
      </c>
      <c r="Z13" s="85"/>
      <c r="AA13" s="103"/>
      <c r="AF13" s="13">
        <v>4</v>
      </c>
    </row>
    <row r="14" spans="1:27" ht="32.25" thickBot="1">
      <c r="A14" s="10">
        <v>5</v>
      </c>
      <c r="B14" s="10">
        <v>5</v>
      </c>
      <c r="C14" s="69" t="s">
        <v>475</v>
      </c>
      <c r="D14" s="423" t="s">
        <v>424</v>
      </c>
      <c r="E14" s="431"/>
      <c r="F14" s="160">
        <v>7</v>
      </c>
      <c r="G14" s="431"/>
      <c r="H14" s="432"/>
      <c r="I14" s="424">
        <v>3</v>
      </c>
      <c r="J14" s="425">
        <f>I14*30</f>
        <v>90</v>
      </c>
      <c r="K14" s="95">
        <f>SUMPRODUCT(P14:AA14,$P$7:$AA$7)</f>
        <v>30</v>
      </c>
      <c r="L14" s="160">
        <v>15</v>
      </c>
      <c r="M14" s="160">
        <v>15</v>
      </c>
      <c r="N14" s="160"/>
      <c r="O14" s="161">
        <f>J14-K14</f>
        <v>60</v>
      </c>
      <c r="P14" s="426"/>
      <c r="Q14" s="427"/>
      <c r="R14" s="427"/>
      <c r="S14" s="427"/>
      <c r="T14" s="427"/>
      <c r="U14" s="427"/>
      <c r="V14" s="427"/>
      <c r="W14" s="427"/>
      <c r="X14" s="427"/>
      <c r="Y14" s="429">
        <v>2</v>
      </c>
      <c r="Z14" s="428"/>
      <c r="AA14" s="430"/>
    </row>
    <row r="15" ht="15.75">
      <c r="I15" s="480">
        <f>SUM(I10:I14)</f>
        <v>20.5</v>
      </c>
    </row>
    <row r="19" spans="1:32" s="13" customFormat="1" ht="15.75">
      <c r="A19" s="13">
        <v>2</v>
      </c>
      <c r="B19" s="13">
        <v>1</v>
      </c>
      <c r="C19" s="69" t="s">
        <v>342</v>
      </c>
      <c r="D19" s="108" t="s">
        <v>170</v>
      </c>
      <c r="E19" s="85"/>
      <c r="F19" s="85"/>
      <c r="G19" s="85"/>
      <c r="H19" s="110" t="s">
        <v>271</v>
      </c>
      <c r="I19" s="123">
        <v>1.5</v>
      </c>
      <c r="J19" s="119">
        <v>45</v>
      </c>
      <c r="K19" s="85">
        <v>18</v>
      </c>
      <c r="L19" s="85"/>
      <c r="M19" s="85"/>
      <c r="N19" s="85">
        <v>18</v>
      </c>
      <c r="O19" s="97">
        <v>27</v>
      </c>
      <c r="P19" s="98"/>
      <c r="Q19" s="85"/>
      <c r="R19" s="88"/>
      <c r="S19" s="98"/>
      <c r="T19" s="85"/>
      <c r="U19" s="88"/>
      <c r="V19" s="98"/>
      <c r="W19" s="85"/>
      <c r="X19" s="88"/>
      <c r="Y19" s="98"/>
      <c r="Z19" s="85">
        <v>2</v>
      </c>
      <c r="AA19" s="103"/>
      <c r="AF19" s="13">
        <v>4</v>
      </c>
    </row>
    <row r="20" spans="1:32" s="673" customFormat="1" ht="15.75">
      <c r="A20" s="673">
        <v>6</v>
      </c>
      <c r="B20" s="673">
        <v>2</v>
      </c>
      <c r="C20" s="663"/>
      <c r="D20" s="664" t="s">
        <v>215</v>
      </c>
      <c r="E20" s="665"/>
      <c r="F20" s="666"/>
      <c r="G20" s="666"/>
      <c r="H20" s="667"/>
      <c r="I20" s="668">
        <v>1.5</v>
      </c>
      <c r="J20" s="669">
        <f>I20*30</f>
        <v>45</v>
      </c>
      <c r="K20" s="665">
        <f>N20</f>
        <v>16</v>
      </c>
      <c r="L20" s="665"/>
      <c r="M20" s="665"/>
      <c r="N20" s="665">
        <v>16</v>
      </c>
      <c r="O20" s="670">
        <f>J20-K20</f>
        <v>29</v>
      </c>
      <c r="P20" s="671"/>
      <c r="Q20" s="665"/>
      <c r="R20" s="672"/>
      <c r="S20" s="671"/>
      <c r="T20" s="665"/>
      <c r="U20" s="670"/>
      <c r="V20" s="671"/>
      <c r="W20" s="665"/>
      <c r="X20" s="670"/>
      <c r="Y20" s="671"/>
      <c r="Z20" s="665">
        <v>2</v>
      </c>
      <c r="AA20" s="670"/>
      <c r="AF20" s="673">
        <v>4</v>
      </c>
    </row>
    <row r="21" spans="1:32" s="13" customFormat="1" ht="15.75">
      <c r="A21" s="13">
        <v>3</v>
      </c>
      <c r="B21" s="13">
        <v>3</v>
      </c>
      <c r="C21" s="69" t="s">
        <v>488</v>
      </c>
      <c r="D21" s="108" t="s">
        <v>166</v>
      </c>
      <c r="E21" s="85" t="s">
        <v>271</v>
      </c>
      <c r="F21" s="85"/>
      <c r="G21" s="85"/>
      <c r="H21" s="110"/>
      <c r="I21" s="123">
        <v>5</v>
      </c>
      <c r="J21" s="119">
        <v>150</v>
      </c>
      <c r="K21" s="85">
        <v>54</v>
      </c>
      <c r="L21" s="85">
        <v>27</v>
      </c>
      <c r="M21" s="85">
        <v>27</v>
      </c>
      <c r="N21" s="85"/>
      <c r="O21" s="97">
        <v>96</v>
      </c>
      <c r="P21" s="98"/>
      <c r="Q21" s="85"/>
      <c r="R21" s="88"/>
      <c r="S21" s="98"/>
      <c r="T21" s="85"/>
      <c r="U21" s="88"/>
      <c r="V21" s="98"/>
      <c r="W21" s="85"/>
      <c r="X21" s="88"/>
      <c r="Y21" s="98"/>
      <c r="Z21" s="85">
        <v>6</v>
      </c>
      <c r="AA21" s="103"/>
      <c r="AF21" s="13">
        <v>4</v>
      </c>
    </row>
    <row r="22" spans="1:51" s="13" customFormat="1" ht="16.5" thickBot="1">
      <c r="A22" s="13">
        <v>7</v>
      </c>
      <c r="B22" s="13">
        <v>4</v>
      </c>
      <c r="C22" s="74" t="s">
        <v>203</v>
      </c>
      <c r="D22" s="292" t="s">
        <v>425</v>
      </c>
      <c r="E22" s="85" t="s">
        <v>271</v>
      </c>
      <c r="F22" s="85"/>
      <c r="G22" s="85"/>
      <c r="H22" s="128"/>
      <c r="I22" s="123">
        <v>5</v>
      </c>
      <c r="J22" s="119">
        <f>I22*30</f>
        <v>150</v>
      </c>
      <c r="K22" s="85">
        <f>SUMPRODUCT(P22:AA22,$P$7:$AA$7)</f>
        <v>54</v>
      </c>
      <c r="L22" s="85">
        <v>27</v>
      </c>
      <c r="M22" s="85">
        <v>27</v>
      </c>
      <c r="N22" s="85"/>
      <c r="O22" s="97">
        <f>J22-K22</f>
        <v>96</v>
      </c>
      <c r="P22" s="119"/>
      <c r="Q22" s="85"/>
      <c r="R22" s="88"/>
      <c r="S22" s="98"/>
      <c r="T22" s="85"/>
      <c r="U22" s="88"/>
      <c r="V22" s="98"/>
      <c r="W22" s="85"/>
      <c r="X22" s="88"/>
      <c r="Y22" s="98"/>
      <c r="Z22" s="85">
        <v>6</v>
      </c>
      <c r="AA22" s="103"/>
      <c r="AF22" s="13">
        <v>4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</row>
    <row r="23" spans="1:32" s="13" customFormat="1" ht="48" thickBot="1">
      <c r="A23" s="13">
        <v>8</v>
      </c>
      <c r="B23" s="13">
        <v>5</v>
      </c>
      <c r="C23" s="74" t="s">
        <v>203</v>
      </c>
      <c r="D23" s="423" t="s">
        <v>426</v>
      </c>
      <c r="E23" s="431"/>
      <c r="F23" s="160" t="s">
        <v>271</v>
      </c>
      <c r="G23" s="431"/>
      <c r="H23" s="432"/>
      <c r="I23" s="424">
        <v>4</v>
      </c>
      <c r="J23" s="425">
        <f>I23*30</f>
        <v>120</v>
      </c>
      <c r="K23" s="95">
        <f>SUMPRODUCT(P23:AA23,$P$7:$AA$7)</f>
        <v>45</v>
      </c>
      <c r="L23" s="160">
        <v>27</v>
      </c>
      <c r="M23" s="160">
        <v>18</v>
      </c>
      <c r="N23" s="160"/>
      <c r="O23" s="161">
        <f>J23-K23</f>
        <v>75</v>
      </c>
      <c r="P23" s="426"/>
      <c r="Q23" s="427"/>
      <c r="R23" s="427"/>
      <c r="S23" s="427"/>
      <c r="T23" s="427"/>
      <c r="U23" s="427"/>
      <c r="V23" s="427"/>
      <c r="W23" s="427"/>
      <c r="X23" s="427"/>
      <c r="Y23" s="429"/>
      <c r="Z23" s="429">
        <v>5</v>
      </c>
      <c r="AA23" s="430"/>
      <c r="AF23" s="13">
        <v>4</v>
      </c>
    </row>
    <row r="24" ht="15.75">
      <c r="I24" s="480">
        <f>SUM(I19:I23)</f>
        <v>17</v>
      </c>
    </row>
    <row r="27" spans="1:32" s="174" customFormat="1" ht="15.75">
      <c r="A27" s="174">
        <v>6</v>
      </c>
      <c r="B27" s="13">
        <v>1</v>
      </c>
      <c r="C27" s="175" t="s">
        <v>217</v>
      </c>
      <c r="D27" s="270" t="s">
        <v>215</v>
      </c>
      <c r="E27" s="176"/>
      <c r="F27" s="177" t="s">
        <v>265</v>
      </c>
      <c r="G27" s="177"/>
      <c r="H27" s="331"/>
      <c r="I27" s="261">
        <v>1.5</v>
      </c>
      <c r="J27" s="244">
        <f>I27*30</f>
        <v>45</v>
      </c>
      <c r="K27" s="176">
        <f>N27</f>
        <v>16</v>
      </c>
      <c r="L27" s="176"/>
      <c r="M27" s="176"/>
      <c r="N27" s="176">
        <v>16</v>
      </c>
      <c r="O27" s="184">
        <f aca="true" t="shared" si="0" ref="O27:O32">J27-K27</f>
        <v>29</v>
      </c>
      <c r="P27" s="183"/>
      <c r="Q27" s="176"/>
      <c r="R27" s="345"/>
      <c r="S27" s="183"/>
      <c r="T27" s="176"/>
      <c r="U27" s="184"/>
      <c r="V27" s="183"/>
      <c r="W27" s="176"/>
      <c r="X27" s="184"/>
      <c r="Y27" s="183"/>
      <c r="Z27" s="176"/>
      <c r="AA27" s="184">
        <v>2</v>
      </c>
      <c r="AF27" s="174">
        <v>4</v>
      </c>
    </row>
    <row r="28" spans="1:51" s="13" customFormat="1" ht="15.75">
      <c r="A28" s="13">
        <v>9</v>
      </c>
      <c r="B28" s="673">
        <v>2</v>
      </c>
      <c r="C28" s="74" t="s">
        <v>204</v>
      </c>
      <c r="D28" s="288" t="s">
        <v>427</v>
      </c>
      <c r="E28" s="85"/>
      <c r="F28" s="85" t="s">
        <v>265</v>
      </c>
      <c r="G28" s="85"/>
      <c r="H28" s="54"/>
      <c r="I28" s="645">
        <v>3</v>
      </c>
      <c r="J28" s="119">
        <v>75</v>
      </c>
      <c r="K28" s="85">
        <f>SUMPRODUCT(P28:AA28,$P$7:$AA$7)</f>
        <v>32</v>
      </c>
      <c r="L28" s="85">
        <v>16</v>
      </c>
      <c r="M28" s="85">
        <v>16</v>
      </c>
      <c r="N28" s="85"/>
      <c r="O28" s="97">
        <f t="shared" si="0"/>
        <v>43</v>
      </c>
      <c r="P28" s="119"/>
      <c r="Q28" s="85"/>
      <c r="R28" s="88"/>
      <c r="S28" s="98"/>
      <c r="T28" s="85"/>
      <c r="U28" s="88"/>
      <c r="V28" s="98"/>
      <c r="W28" s="85"/>
      <c r="X28" s="88"/>
      <c r="Y28" s="98"/>
      <c r="Z28" s="85"/>
      <c r="AA28" s="103">
        <v>4</v>
      </c>
      <c r="AF28" s="13">
        <v>4</v>
      </c>
      <c r="AG28" s="13" t="s">
        <v>34</v>
      </c>
      <c r="AH28" s="13" t="s">
        <v>35</v>
      </c>
      <c r="AI28" s="13" t="s">
        <v>36</v>
      </c>
      <c r="AJ28" s="13" t="s">
        <v>37</v>
      </c>
      <c r="AM28" s="239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3" customFormat="1" ht="15.75">
      <c r="A29" s="13">
        <v>10</v>
      </c>
      <c r="B29" s="13">
        <v>3</v>
      </c>
      <c r="C29" s="74" t="s">
        <v>204</v>
      </c>
      <c r="D29" s="115" t="s">
        <v>428</v>
      </c>
      <c r="E29" s="109"/>
      <c r="F29" s="109" t="s">
        <v>265</v>
      </c>
      <c r="G29" s="109"/>
      <c r="H29" s="128"/>
      <c r="I29" s="123">
        <f>J29/30</f>
        <v>3</v>
      </c>
      <c r="J29" s="130">
        <v>90</v>
      </c>
      <c r="K29" s="85">
        <f>SUMPRODUCT(P29:AA29,$P$7:$AA$7)</f>
        <v>40</v>
      </c>
      <c r="L29" s="109">
        <v>16</v>
      </c>
      <c r="M29" s="127">
        <v>24</v>
      </c>
      <c r="N29" s="109"/>
      <c r="O29" s="134">
        <f t="shared" si="0"/>
        <v>50</v>
      </c>
      <c r="P29" s="130"/>
      <c r="Q29" s="109"/>
      <c r="R29" s="116"/>
      <c r="S29" s="126"/>
      <c r="T29" s="109"/>
      <c r="U29" s="116"/>
      <c r="V29" s="126"/>
      <c r="W29" s="109"/>
      <c r="X29" s="116"/>
      <c r="Y29" s="126"/>
      <c r="Z29" s="109"/>
      <c r="AA29" s="103">
        <v>5</v>
      </c>
      <c r="AF29" s="13">
        <v>4</v>
      </c>
      <c r="AM29" s="239" t="s">
        <v>290</v>
      </c>
      <c r="AN29" s="239">
        <f>COUNTIF($E25:$E46,#REF!)</f>
        <v>0</v>
      </c>
      <c r="AO29" s="239">
        <f>COUNTIF($E25:$E46,#REF!)</f>
        <v>0</v>
      </c>
      <c r="AP29" s="239">
        <f>COUNTIF($E25:$E46,#REF!)</f>
        <v>0</v>
      </c>
      <c r="AQ29" s="239">
        <f>COUNTIF($E25:$E46,#REF!)</f>
        <v>0</v>
      </c>
      <c r="AR29" s="239">
        <f>COUNTIF($E25:$E46,#REF!)</f>
        <v>0</v>
      </c>
      <c r="AS29" s="239">
        <f>COUNTIF($E25:$E46,#REF!)</f>
        <v>0</v>
      </c>
      <c r="AT29" s="239">
        <f>COUNTIF($E25:$E46,#REF!)</f>
        <v>0</v>
      </c>
      <c r="AU29" s="239">
        <f>COUNTIF($E25:$E46,#REF!)</f>
        <v>0</v>
      </c>
      <c r="AV29" s="239">
        <f>COUNTIF($E25:$E46,#REF!)</f>
        <v>0</v>
      </c>
      <c r="AW29" s="239">
        <f>COUNTIF($E25:$E46,#REF!)</f>
        <v>0</v>
      </c>
      <c r="AX29" s="239">
        <f>COUNTIF($E25:$E46,#REF!)</f>
        <v>0</v>
      </c>
      <c r="AY29" s="239">
        <f>COUNTIF($E25:$E46,#REF!)</f>
        <v>0</v>
      </c>
    </row>
    <row r="30" spans="1:32" s="13" customFormat="1" ht="15.75">
      <c r="A30" s="13">
        <v>11</v>
      </c>
      <c r="B30" s="13">
        <v>4</v>
      </c>
      <c r="C30" s="74" t="s">
        <v>204</v>
      </c>
      <c r="D30" s="246" t="s">
        <v>429</v>
      </c>
      <c r="E30" s="109" t="s">
        <v>265</v>
      </c>
      <c r="F30" s="109"/>
      <c r="G30" s="109"/>
      <c r="H30" s="128"/>
      <c r="I30" s="251">
        <v>3</v>
      </c>
      <c r="J30" s="130">
        <v>90</v>
      </c>
      <c r="K30" s="109">
        <f>SUMPRODUCT(P30:AA30,$P$7:$AA$7)</f>
        <v>40</v>
      </c>
      <c r="L30" s="109">
        <v>16</v>
      </c>
      <c r="M30" s="109">
        <v>24</v>
      </c>
      <c r="N30" s="109"/>
      <c r="O30" s="134">
        <f t="shared" si="0"/>
        <v>50</v>
      </c>
      <c r="P30" s="130"/>
      <c r="Q30" s="109"/>
      <c r="R30" s="116"/>
      <c r="S30" s="126"/>
      <c r="T30" s="109"/>
      <c r="U30" s="116"/>
      <c r="V30" s="126"/>
      <c r="W30" s="109"/>
      <c r="X30" s="116"/>
      <c r="Y30" s="126"/>
      <c r="Z30" s="109"/>
      <c r="AA30" s="341">
        <v>5</v>
      </c>
      <c r="AF30" s="13">
        <v>4</v>
      </c>
    </row>
    <row r="31" spans="1:27" ht="15.75">
      <c r="A31" s="10">
        <v>12</v>
      </c>
      <c r="B31" s="10">
        <v>5</v>
      </c>
      <c r="C31" s="70" t="s">
        <v>175</v>
      </c>
      <c r="D31" s="167" t="s">
        <v>31</v>
      </c>
      <c r="E31" s="214"/>
      <c r="F31" s="215" t="s">
        <v>281</v>
      </c>
      <c r="G31" s="216"/>
      <c r="H31" s="128"/>
      <c r="I31" s="98">
        <f>J31/30</f>
        <v>4.5</v>
      </c>
      <c r="J31" s="85">
        <v>135</v>
      </c>
      <c r="K31" s="85">
        <v>90</v>
      </c>
      <c r="L31" s="85"/>
      <c r="M31" s="85"/>
      <c r="N31" s="85">
        <v>90</v>
      </c>
      <c r="O31" s="97">
        <f t="shared" si="0"/>
        <v>45</v>
      </c>
      <c r="P31" s="48"/>
      <c r="Q31" s="49"/>
      <c r="R31" s="50"/>
      <c r="S31" s="51"/>
      <c r="T31" s="49"/>
      <c r="U31" s="52"/>
      <c r="V31" s="51"/>
      <c r="W31" s="49"/>
      <c r="X31" s="52"/>
      <c r="Y31" s="48"/>
      <c r="Z31" s="49"/>
      <c r="AA31" s="49"/>
    </row>
    <row r="32" spans="1:27" ht="16.5" thickBot="1">
      <c r="A32" s="10">
        <v>13</v>
      </c>
      <c r="B32" s="10">
        <v>6</v>
      </c>
      <c r="C32" s="70" t="s">
        <v>176</v>
      </c>
      <c r="D32" s="674" t="s">
        <v>430</v>
      </c>
      <c r="E32" s="214"/>
      <c r="F32" s="215" t="s">
        <v>265</v>
      </c>
      <c r="G32" s="216"/>
      <c r="H32" s="128"/>
      <c r="I32" s="98">
        <v>7.5</v>
      </c>
      <c r="J32" s="109">
        <v>210</v>
      </c>
      <c r="K32" s="109">
        <f>SUMPRODUCT(P32:AA32,$O$5:$Z$5)</f>
        <v>0</v>
      </c>
      <c r="L32" s="109"/>
      <c r="M32" s="109"/>
      <c r="N32" s="109"/>
      <c r="O32" s="134">
        <f t="shared" si="0"/>
        <v>210</v>
      </c>
      <c r="P32" s="48"/>
      <c r="Q32" s="49"/>
      <c r="R32" s="50"/>
      <c r="S32" s="51"/>
      <c r="T32" s="49"/>
      <c r="U32" s="52"/>
      <c r="V32" s="51"/>
      <c r="W32" s="49"/>
      <c r="X32" s="52"/>
      <c r="Y32" s="48"/>
      <c r="Z32" s="49"/>
      <c r="AA32" s="49"/>
    </row>
    <row r="33" ht="15.75">
      <c r="I33" s="480">
        <f>SUM(I27:I32)</f>
        <v>22.5</v>
      </c>
    </row>
    <row r="37" ht="15.75">
      <c r="I37" s="480">
        <f>I33+I24+I15</f>
        <v>60</v>
      </c>
    </row>
  </sheetData>
  <sheetProtection selectLockedCells="1" selectUnlockedCells="1"/>
  <mergeCells count="31">
    <mergeCell ref="F4:F7"/>
    <mergeCell ref="G4:H4"/>
    <mergeCell ref="K4:K7"/>
    <mergeCell ref="L4:N4"/>
    <mergeCell ref="G5:G7"/>
    <mergeCell ref="H5:H7"/>
    <mergeCell ref="L5:L7"/>
    <mergeCell ref="M5:M7"/>
    <mergeCell ref="N5:N7"/>
    <mergeCell ref="P6:AA6"/>
    <mergeCell ref="AW7:AY8"/>
    <mergeCell ref="AN7:AP8"/>
    <mergeCell ref="O3:O7"/>
    <mergeCell ref="AQ7:AS8"/>
    <mergeCell ref="J2:O2"/>
    <mergeCell ref="P2:AA2"/>
    <mergeCell ref="J3:J7"/>
    <mergeCell ref="P3:R4"/>
    <mergeCell ref="S3:U4"/>
    <mergeCell ref="AT7:AV8"/>
    <mergeCell ref="K3:N3"/>
    <mergeCell ref="C1:AA1"/>
    <mergeCell ref="C2:C7"/>
    <mergeCell ref="D2:D7"/>
    <mergeCell ref="E2:H3"/>
    <mergeCell ref="I2:I7"/>
    <mergeCell ref="A3:A8"/>
    <mergeCell ref="B3:B8"/>
    <mergeCell ref="V3:X4"/>
    <mergeCell ref="Y3:AA4"/>
    <mergeCell ref="E4:E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2"/>
  <sheetViews>
    <sheetView tabSelected="1" view="pageBreakPreview" zoomScale="85" zoomScaleNormal="50" zoomScaleSheetLayoutView="85" zoomScalePageLayoutView="0" workbookViewId="0" topLeftCell="A1">
      <selection activeCell="B17" sqref="B17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9.125" style="10" customWidth="1"/>
    <col min="27" max="27" width="7.875" style="10" customWidth="1"/>
    <col min="28" max="28" width="8.75390625" style="10" customWidth="1"/>
    <col min="29" max="29" width="10.625" style="722" bestFit="1" customWidth="1"/>
    <col min="30" max="40" width="10.375" style="722" bestFit="1" customWidth="1"/>
    <col min="41" max="16384" width="9.125" style="10" customWidth="1"/>
  </cols>
  <sheetData>
    <row r="1" spans="1:40" s="13" customFormat="1" ht="19.5" thickBot="1">
      <c r="A1" s="1059" t="s">
        <v>446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1"/>
      <c r="Z1" s="723"/>
      <c r="AA1" s="723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062" t="s">
        <v>32</v>
      </c>
      <c r="B2" s="1064" t="s">
        <v>92</v>
      </c>
      <c r="C2" s="1067" t="s">
        <v>262</v>
      </c>
      <c r="D2" s="1068"/>
      <c r="E2" s="1069"/>
      <c r="F2" s="1070"/>
      <c r="G2" s="1075" t="s">
        <v>93</v>
      </c>
      <c r="H2" s="1077" t="s">
        <v>99</v>
      </c>
      <c r="I2" s="1078"/>
      <c r="J2" s="1078"/>
      <c r="K2" s="1078"/>
      <c r="L2" s="1078"/>
      <c r="M2" s="1079"/>
      <c r="N2" s="1050" t="s">
        <v>261</v>
      </c>
      <c r="O2" s="1051"/>
      <c r="P2" s="1051"/>
      <c r="Q2" s="1051"/>
      <c r="R2" s="1051"/>
      <c r="S2" s="1051"/>
      <c r="T2" s="1051"/>
      <c r="U2" s="1051"/>
      <c r="V2" s="1051"/>
      <c r="W2" s="1051"/>
      <c r="X2" s="1051"/>
      <c r="Y2" s="1052"/>
      <c r="Z2" s="720"/>
      <c r="AA2" s="720"/>
      <c r="AB2" s="720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063"/>
      <c r="B3" s="1065"/>
      <c r="C3" s="1071"/>
      <c r="D3" s="1072"/>
      <c r="E3" s="1073"/>
      <c r="F3" s="1074"/>
      <c r="G3" s="1076"/>
      <c r="H3" s="1112" t="s">
        <v>100</v>
      </c>
      <c r="I3" s="1107" t="s">
        <v>103</v>
      </c>
      <c r="J3" s="1105"/>
      <c r="K3" s="1105"/>
      <c r="L3" s="1108"/>
      <c r="M3" s="1109" t="s">
        <v>106</v>
      </c>
      <c r="N3" s="1098" t="s">
        <v>34</v>
      </c>
      <c r="O3" s="1054"/>
      <c r="P3" s="1099"/>
      <c r="Q3" s="1053" t="s">
        <v>35</v>
      </c>
      <c r="R3" s="1054"/>
      <c r="S3" s="1099"/>
      <c r="T3" s="1053" t="s">
        <v>36</v>
      </c>
      <c r="U3" s="1054"/>
      <c r="V3" s="1099"/>
      <c r="W3" s="1053" t="s">
        <v>37</v>
      </c>
      <c r="X3" s="1054"/>
      <c r="Y3" s="1055"/>
      <c r="Z3" s="724"/>
      <c r="AA3" s="724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063"/>
      <c r="B4" s="1065"/>
      <c r="C4" s="1080" t="s">
        <v>94</v>
      </c>
      <c r="D4" s="1080" t="s">
        <v>95</v>
      </c>
      <c r="E4" s="1087" t="s">
        <v>96</v>
      </c>
      <c r="F4" s="1088"/>
      <c r="G4" s="1076"/>
      <c r="H4" s="1112"/>
      <c r="I4" s="1080" t="s">
        <v>101</v>
      </c>
      <c r="J4" s="1087" t="s">
        <v>102</v>
      </c>
      <c r="K4" s="1116"/>
      <c r="L4" s="1117"/>
      <c r="M4" s="1109"/>
      <c r="N4" s="1100"/>
      <c r="O4" s="1057"/>
      <c r="P4" s="1101"/>
      <c r="Q4" s="1056"/>
      <c r="R4" s="1057"/>
      <c r="S4" s="1101"/>
      <c r="T4" s="1056"/>
      <c r="U4" s="1057"/>
      <c r="V4" s="1101"/>
      <c r="W4" s="1056"/>
      <c r="X4" s="1057"/>
      <c r="Y4" s="1058"/>
      <c r="Z4" s="724"/>
      <c r="AA4" s="724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063"/>
      <c r="B5" s="1065"/>
      <c r="C5" s="1080"/>
      <c r="D5" s="1080"/>
      <c r="E5" s="1089" t="s">
        <v>97</v>
      </c>
      <c r="F5" s="1113" t="s">
        <v>98</v>
      </c>
      <c r="G5" s="1076"/>
      <c r="H5" s="1112"/>
      <c r="I5" s="1080"/>
      <c r="J5" s="1089" t="s">
        <v>33</v>
      </c>
      <c r="K5" s="1089" t="s">
        <v>104</v>
      </c>
      <c r="L5" s="1089" t="s">
        <v>105</v>
      </c>
      <c r="M5" s="1109"/>
      <c r="N5" s="73">
        <v>1</v>
      </c>
      <c r="O5" s="14" t="s">
        <v>267</v>
      </c>
      <c r="P5" s="14" t="s">
        <v>263</v>
      </c>
      <c r="Q5" s="14">
        <v>3</v>
      </c>
      <c r="R5" s="14" t="s">
        <v>266</v>
      </c>
      <c r="S5" s="14" t="s">
        <v>268</v>
      </c>
      <c r="T5" s="14">
        <v>5</v>
      </c>
      <c r="U5" s="14" t="s">
        <v>269</v>
      </c>
      <c r="V5" s="14" t="s">
        <v>270</v>
      </c>
      <c r="W5" s="14">
        <v>7</v>
      </c>
      <c r="X5" s="14" t="s">
        <v>271</v>
      </c>
      <c r="Y5" s="21" t="s">
        <v>265</v>
      </c>
      <c r="Z5" s="725"/>
      <c r="AA5" s="725"/>
      <c r="AC5" s="1190" t="s">
        <v>34</v>
      </c>
      <c r="AD5" s="1190"/>
      <c r="AE5" s="1190"/>
      <c r="AF5" s="1190" t="s">
        <v>35</v>
      </c>
      <c r="AG5" s="1190"/>
      <c r="AH5" s="1190"/>
      <c r="AI5" s="1190" t="s">
        <v>36</v>
      </c>
      <c r="AJ5" s="1190"/>
      <c r="AK5" s="1190"/>
      <c r="AL5" s="1190" t="s">
        <v>37</v>
      </c>
      <c r="AM5" s="1190"/>
      <c r="AN5" s="1190"/>
    </row>
    <row r="6" spans="1:40" s="13" customFormat="1" ht="21" customHeight="1" thickBot="1">
      <c r="A6" s="1063"/>
      <c r="B6" s="1065"/>
      <c r="C6" s="1080"/>
      <c r="D6" s="1080"/>
      <c r="E6" s="1090"/>
      <c r="F6" s="1114"/>
      <c r="G6" s="1076"/>
      <c r="H6" s="1112"/>
      <c r="I6" s="1080"/>
      <c r="J6" s="1090"/>
      <c r="K6" s="1090"/>
      <c r="L6" s="1090"/>
      <c r="M6" s="1109"/>
      <c r="N6" s="1104" t="s">
        <v>38</v>
      </c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6"/>
      <c r="Z6" s="724"/>
      <c r="AA6" s="724"/>
      <c r="AC6" s="833">
        <v>1</v>
      </c>
      <c r="AD6" s="833" t="s">
        <v>267</v>
      </c>
      <c r="AE6" s="833" t="s">
        <v>263</v>
      </c>
      <c r="AF6" s="833">
        <v>3</v>
      </c>
      <c r="AG6" s="833" t="s">
        <v>266</v>
      </c>
      <c r="AH6" s="833" t="s">
        <v>268</v>
      </c>
      <c r="AI6" s="833">
        <v>5</v>
      </c>
      <c r="AJ6" s="833" t="s">
        <v>269</v>
      </c>
      <c r="AK6" s="833" t="s">
        <v>270</v>
      </c>
      <c r="AL6" s="833">
        <v>7</v>
      </c>
      <c r="AM6" s="833" t="s">
        <v>271</v>
      </c>
      <c r="AN6" s="446" t="s">
        <v>265</v>
      </c>
    </row>
    <row r="7" spans="1:40" s="13" customFormat="1" ht="36.75" customHeight="1" thickBot="1">
      <c r="A7" s="1063"/>
      <c r="B7" s="1066"/>
      <c r="C7" s="1080"/>
      <c r="D7" s="1080"/>
      <c r="E7" s="1091"/>
      <c r="F7" s="1115"/>
      <c r="G7" s="1076"/>
      <c r="H7" s="1112"/>
      <c r="I7" s="1080"/>
      <c r="J7" s="1091"/>
      <c r="K7" s="1091"/>
      <c r="L7" s="1091"/>
      <c r="M7" s="1109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726"/>
      <c r="AA7" s="72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724"/>
      <c r="AA8" s="724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126" t="s">
        <v>197</v>
      </c>
      <c r="B9" s="1127"/>
      <c r="C9" s="1127"/>
      <c r="D9" s="1127"/>
      <c r="E9" s="1127"/>
      <c r="F9" s="1127"/>
      <c r="G9" s="1127"/>
      <c r="H9" s="1127"/>
      <c r="I9" s="1127"/>
      <c r="J9" s="1127"/>
      <c r="K9" s="1127"/>
      <c r="L9" s="1127"/>
      <c r="M9" s="1127"/>
      <c r="N9" s="1127"/>
      <c r="O9" s="1127"/>
      <c r="P9" s="1127"/>
      <c r="Q9" s="1127"/>
      <c r="R9" s="1127"/>
      <c r="S9" s="1127"/>
      <c r="T9" s="1127"/>
      <c r="U9" s="1127"/>
      <c r="V9" s="1127"/>
      <c r="W9" s="1127"/>
      <c r="X9" s="1127"/>
      <c r="Y9" s="1128"/>
      <c r="Z9" s="727"/>
      <c r="AA9" s="72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0.25" customHeight="1" thickBot="1">
      <c r="A10" s="1129" t="s">
        <v>310</v>
      </c>
      <c r="B10" s="1130"/>
      <c r="C10" s="1130"/>
      <c r="D10" s="1130"/>
      <c r="E10" s="1130"/>
      <c r="F10" s="1130"/>
      <c r="G10" s="1131"/>
      <c r="H10" s="1131"/>
      <c r="I10" s="1131"/>
      <c r="J10" s="1131"/>
      <c r="K10" s="1131"/>
      <c r="L10" s="1131"/>
      <c r="M10" s="1131"/>
      <c r="N10" s="1131"/>
      <c r="O10" s="1131"/>
      <c r="P10" s="1131"/>
      <c r="Q10" s="1131"/>
      <c r="R10" s="1131"/>
      <c r="S10" s="1131"/>
      <c r="T10" s="1131"/>
      <c r="U10" s="1131"/>
      <c r="V10" s="1131"/>
      <c r="W10" s="1131"/>
      <c r="X10" s="1131"/>
      <c r="Y10" s="1132"/>
      <c r="Z10" s="728"/>
      <c r="AA10" s="728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111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65" t="s">
        <v>34</v>
      </c>
      <c r="AA11" s="740">
        <f>SUM(AC44:AE44)</f>
        <v>41.5</v>
      </c>
      <c r="AC11" s="834" t="b">
        <f aca="true" t="shared" si="0" ref="AC11:AN11">ISBLANK(N11)</f>
        <v>1</v>
      </c>
      <c r="AD11" s="834" t="b">
        <f t="shared" si="0"/>
        <v>1</v>
      </c>
      <c r="AE11" s="834" t="b">
        <f t="shared" si="0"/>
        <v>1</v>
      </c>
      <c r="AF11" s="834" t="b">
        <f t="shared" si="0"/>
        <v>1</v>
      </c>
      <c r="AG11" s="834" t="b">
        <f t="shared" si="0"/>
        <v>1</v>
      </c>
      <c r="AH11" s="834" t="b">
        <f t="shared" si="0"/>
        <v>1</v>
      </c>
      <c r="AI11" s="834" t="b">
        <f t="shared" si="0"/>
        <v>1</v>
      </c>
      <c r="AJ11" s="834" t="b">
        <f t="shared" si="0"/>
        <v>1</v>
      </c>
      <c r="AK11" s="834" t="b">
        <f t="shared" si="0"/>
        <v>1</v>
      </c>
      <c r="AL11" s="834" t="b">
        <f t="shared" si="0"/>
        <v>1</v>
      </c>
      <c r="AM11" s="834" t="b">
        <f t="shared" si="0"/>
        <v>1</v>
      </c>
      <c r="AN11" s="834" t="b">
        <f t="shared" si="0"/>
        <v>1</v>
      </c>
    </row>
    <row r="12" spans="1:40" s="13" customFormat="1" ht="15.75">
      <c r="A12" s="74" t="s">
        <v>112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65" t="s">
        <v>35</v>
      </c>
      <c r="AA12" s="484">
        <f>SUM(AF44:AH44)</f>
        <v>22</v>
      </c>
      <c r="AC12" s="834" t="b">
        <f aca="true" t="shared" si="3" ref="AC12:AI43">ISBLANK(N12)</f>
        <v>0</v>
      </c>
      <c r="AD12" s="834" t="b">
        <f t="shared" si="3"/>
        <v>1</v>
      </c>
      <c r="AE12" s="834" t="b">
        <f t="shared" si="3"/>
        <v>1</v>
      </c>
      <c r="AF12" s="834" t="b">
        <f t="shared" si="3"/>
        <v>1</v>
      </c>
      <c r="AG12" s="834" t="b">
        <f t="shared" si="3"/>
        <v>1</v>
      </c>
      <c r="AH12" s="834" t="b">
        <f t="shared" si="3"/>
        <v>1</v>
      </c>
      <c r="AI12" s="834" t="b">
        <f t="shared" si="3"/>
        <v>1</v>
      </c>
      <c r="AJ12" s="834" t="b">
        <f aca="true" t="shared" si="4" ref="AJ12:AN43">ISBLANK(U12)</f>
        <v>1</v>
      </c>
      <c r="AK12" s="834" t="b">
        <f t="shared" si="4"/>
        <v>1</v>
      </c>
      <c r="AL12" s="834" t="b">
        <f t="shared" si="4"/>
        <v>1</v>
      </c>
      <c r="AM12" s="834" t="b">
        <f t="shared" si="4"/>
        <v>1</v>
      </c>
      <c r="AN12" s="834" t="b">
        <f t="shared" si="4"/>
        <v>1</v>
      </c>
    </row>
    <row r="13" spans="1:40" s="13" customFormat="1" ht="15.75">
      <c r="A13" s="74" t="s">
        <v>113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65" t="s">
        <v>36</v>
      </c>
      <c r="AA13" s="484">
        <f>SUM(AI44:AK44)</f>
        <v>6.5</v>
      </c>
      <c r="AC13" s="834" t="b">
        <f t="shared" si="3"/>
        <v>1</v>
      </c>
      <c r="AD13" s="834" t="b">
        <f t="shared" si="3"/>
        <v>0</v>
      </c>
      <c r="AE13" s="834" t="b">
        <f t="shared" si="3"/>
        <v>1</v>
      </c>
      <c r="AF13" s="834" t="b">
        <f t="shared" si="3"/>
        <v>1</v>
      </c>
      <c r="AG13" s="834" t="b">
        <f t="shared" si="3"/>
        <v>1</v>
      </c>
      <c r="AH13" s="834" t="b">
        <f t="shared" si="3"/>
        <v>1</v>
      </c>
      <c r="AI13" s="834" t="b">
        <f t="shared" si="3"/>
        <v>1</v>
      </c>
      <c r="AJ13" s="834" t="b">
        <f t="shared" si="4"/>
        <v>1</v>
      </c>
      <c r="AK13" s="834" t="b">
        <f t="shared" si="4"/>
        <v>1</v>
      </c>
      <c r="AL13" s="834" t="b">
        <f t="shared" si="4"/>
        <v>1</v>
      </c>
      <c r="AM13" s="834" t="b">
        <f t="shared" si="4"/>
        <v>1</v>
      </c>
      <c r="AN13" s="834" t="b">
        <f t="shared" si="4"/>
        <v>1</v>
      </c>
    </row>
    <row r="14" spans="1:40" s="13" customFormat="1" ht="15.75">
      <c r="A14" s="74" t="s">
        <v>114</v>
      </c>
      <c r="B14" s="268" t="s">
        <v>39</v>
      </c>
      <c r="C14" s="30" t="s">
        <v>263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65" t="s">
        <v>37</v>
      </c>
      <c r="AA14" s="484">
        <f>SUM(AL44:AN44)</f>
        <v>3</v>
      </c>
      <c r="AC14" s="834" t="b">
        <f t="shared" si="3"/>
        <v>1</v>
      </c>
      <c r="AD14" s="834" t="b">
        <f t="shared" si="3"/>
        <v>1</v>
      </c>
      <c r="AE14" s="834" t="b">
        <f t="shared" si="3"/>
        <v>0</v>
      </c>
      <c r="AF14" s="834" t="b">
        <f t="shared" si="3"/>
        <v>1</v>
      </c>
      <c r="AG14" s="834" t="b">
        <f t="shared" si="3"/>
        <v>1</v>
      </c>
      <c r="AH14" s="834" t="b">
        <f t="shared" si="3"/>
        <v>1</v>
      </c>
      <c r="AI14" s="834" t="b">
        <f t="shared" si="3"/>
        <v>1</v>
      </c>
      <c r="AJ14" s="834" t="b">
        <f t="shared" si="4"/>
        <v>1</v>
      </c>
      <c r="AK14" s="834" t="b">
        <f t="shared" si="4"/>
        <v>1</v>
      </c>
      <c r="AL14" s="834" t="b">
        <f t="shared" si="4"/>
        <v>1</v>
      </c>
      <c r="AM14" s="834" t="b">
        <f t="shared" si="4"/>
        <v>1</v>
      </c>
      <c r="AN14" s="834" t="b">
        <f t="shared" si="4"/>
        <v>1</v>
      </c>
    </row>
    <row r="15" spans="1:40" s="174" customFormat="1" ht="15.75">
      <c r="A15" s="171" t="s">
        <v>214</v>
      </c>
      <c r="B15" s="269" t="s">
        <v>215</v>
      </c>
      <c r="C15" s="172"/>
      <c r="D15" s="173" t="s">
        <v>264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216</v>
      </c>
      <c r="R15" s="172" t="s">
        <v>216</v>
      </c>
      <c r="S15" s="182" t="s">
        <v>216</v>
      </c>
      <c r="T15" s="181" t="s">
        <v>216</v>
      </c>
      <c r="U15" s="172" t="s">
        <v>216</v>
      </c>
      <c r="V15" s="182" t="s">
        <v>216</v>
      </c>
      <c r="W15" s="181" t="s">
        <v>216</v>
      </c>
      <c r="X15" s="172" t="s">
        <v>216</v>
      </c>
      <c r="Y15" s="197"/>
      <c r="Z15" s="476"/>
      <c r="AA15" s="741">
        <f>SUM(AA11:AA14)</f>
        <v>73</v>
      </c>
      <c r="AC15" s="834" t="b">
        <f t="shared" si="3"/>
        <v>1</v>
      </c>
      <c r="AD15" s="834" t="b">
        <f t="shared" si="3"/>
        <v>1</v>
      </c>
      <c r="AE15" s="834" t="b">
        <f t="shared" si="3"/>
        <v>1</v>
      </c>
      <c r="AF15" s="834" t="b">
        <f t="shared" si="3"/>
        <v>0</v>
      </c>
      <c r="AG15" s="834" t="b">
        <f t="shared" si="3"/>
        <v>0</v>
      </c>
      <c r="AH15" s="834" t="b">
        <f t="shared" si="3"/>
        <v>0</v>
      </c>
      <c r="AI15" s="834" t="b">
        <f t="shared" si="3"/>
        <v>0</v>
      </c>
      <c r="AJ15" s="834" t="b">
        <f t="shared" si="4"/>
        <v>0</v>
      </c>
      <c r="AK15" s="834" t="b">
        <f t="shared" si="4"/>
        <v>0</v>
      </c>
      <c r="AL15" s="834" t="b">
        <f t="shared" si="4"/>
        <v>0</v>
      </c>
      <c r="AM15" s="834" t="b">
        <f t="shared" si="4"/>
        <v>0</v>
      </c>
      <c r="AN15" s="834" t="b">
        <f t="shared" si="4"/>
        <v>1</v>
      </c>
    </row>
    <row r="16" spans="1:40" s="848" customFormat="1" ht="18" customHeight="1">
      <c r="A16" s="835" t="s">
        <v>217</v>
      </c>
      <c r="B16" s="836" t="s">
        <v>39</v>
      </c>
      <c r="C16" s="837"/>
      <c r="D16" s="276"/>
      <c r="E16" s="838"/>
      <c r="F16" s="839"/>
      <c r="G16" s="840">
        <v>1.5</v>
      </c>
      <c r="H16" s="841">
        <f>G16*30</f>
        <v>45</v>
      </c>
      <c r="I16" s="837">
        <v>18</v>
      </c>
      <c r="J16" s="276"/>
      <c r="K16" s="276"/>
      <c r="L16" s="276">
        <v>18</v>
      </c>
      <c r="M16" s="842">
        <f>H16-I16</f>
        <v>27</v>
      </c>
      <c r="N16" s="843"/>
      <c r="O16" s="844"/>
      <c r="P16" s="845"/>
      <c r="Q16" s="837"/>
      <c r="R16" s="844"/>
      <c r="S16" s="842"/>
      <c r="T16" s="837"/>
      <c r="U16" s="844"/>
      <c r="V16" s="842"/>
      <c r="W16" s="837"/>
      <c r="X16" s="838">
        <v>2</v>
      </c>
      <c r="Y16" s="846"/>
      <c r="Z16" s="847"/>
      <c r="AA16" s="847"/>
      <c r="AC16" s="834" t="b">
        <f t="shared" si="3"/>
        <v>1</v>
      </c>
      <c r="AD16" s="834" t="b">
        <f t="shared" si="3"/>
        <v>1</v>
      </c>
      <c r="AE16" s="834" t="b">
        <f t="shared" si="3"/>
        <v>1</v>
      </c>
      <c r="AF16" s="834" t="b">
        <f t="shared" si="3"/>
        <v>1</v>
      </c>
      <c r="AG16" s="834" t="b">
        <f t="shared" si="3"/>
        <v>1</v>
      </c>
      <c r="AH16" s="834" t="b">
        <f t="shared" si="3"/>
        <v>1</v>
      </c>
      <c r="AI16" s="834" t="b">
        <f t="shared" si="3"/>
        <v>1</v>
      </c>
      <c r="AJ16" s="834" t="b">
        <f t="shared" si="4"/>
        <v>1</v>
      </c>
      <c r="AK16" s="834" t="b">
        <f t="shared" si="4"/>
        <v>1</v>
      </c>
      <c r="AL16" s="834" t="b">
        <f t="shared" si="4"/>
        <v>1</v>
      </c>
      <c r="AM16" s="834" t="b">
        <f t="shared" si="4"/>
        <v>0</v>
      </c>
      <c r="AN16" s="834" t="b">
        <f t="shared" si="4"/>
        <v>1</v>
      </c>
    </row>
    <row r="17" spans="1:40" s="174" customFormat="1" ht="15.75">
      <c r="A17" s="175" t="s">
        <v>453</v>
      </c>
      <c r="B17" s="270" t="s">
        <v>215</v>
      </c>
      <c r="C17" s="176"/>
      <c r="D17" s="177" t="s">
        <v>265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76"/>
      <c r="AA17" s="476"/>
      <c r="AC17" s="834" t="b">
        <f t="shared" si="3"/>
        <v>1</v>
      </c>
      <c r="AD17" s="834" t="b">
        <f t="shared" si="3"/>
        <v>1</v>
      </c>
      <c r="AE17" s="834" t="b">
        <f t="shared" si="3"/>
        <v>1</v>
      </c>
      <c r="AF17" s="834" t="b">
        <f t="shared" si="3"/>
        <v>1</v>
      </c>
      <c r="AG17" s="834" t="b">
        <f t="shared" si="3"/>
        <v>1</v>
      </c>
      <c r="AH17" s="834" t="b">
        <f t="shared" si="3"/>
        <v>1</v>
      </c>
      <c r="AI17" s="834" t="b">
        <f t="shared" si="3"/>
        <v>1</v>
      </c>
      <c r="AJ17" s="834" t="b">
        <f t="shared" si="4"/>
        <v>1</v>
      </c>
      <c r="AK17" s="834" t="b">
        <f t="shared" si="4"/>
        <v>1</v>
      </c>
      <c r="AL17" s="834" t="b">
        <f t="shared" si="4"/>
        <v>1</v>
      </c>
      <c r="AM17" s="834" t="b">
        <f t="shared" si="4"/>
        <v>1</v>
      </c>
      <c r="AN17" s="834" t="b">
        <f t="shared" si="4"/>
        <v>0</v>
      </c>
    </row>
    <row r="18" spans="1:40" s="13" customFormat="1" ht="15.75">
      <c r="A18" s="361" t="s">
        <v>115</v>
      </c>
      <c r="B18" s="451" t="s">
        <v>40</v>
      </c>
      <c r="C18" s="85">
        <v>1</v>
      </c>
      <c r="D18" s="85"/>
      <c r="E18" s="85"/>
      <c r="F18" s="456"/>
      <c r="G18" s="457">
        <v>4</v>
      </c>
      <c r="H18" s="85">
        <f>G18*30</f>
        <v>120</v>
      </c>
      <c r="I18" s="90">
        <f>J18+K18+L18</f>
        <v>45</v>
      </c>
      <c r="J18" s="458">
        <v>30</v>
      </c>
      <c r="K18" s="458"/>
      <c r="L18" s="45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65"/>
      <c r="AA18" s="465"/>
      <c r="AC18" s="834" t="b">
        <f t="shared" si="3"/>
        <v>0</v>
      </c>
      <c r="AD18" s="834" t="b">
        <f t="shared" si="3"/>
        <v>1</v>
      </c>
      <c r="AE18" s="834" t="b">
        <f t="shared" si="3"/>
        <v>1</v>
      </c>
      <c r="AF18" s="834" t="b">
        <f t="shared" si="3"/>
        <v>1</v>
      </c>
      <c r="AG18" s="834" t="b">
        <f t="shared" si="3"/>
        <v>1</v>
      </c>
      <c r="AH18" s="834" t="b">
        <f t="shared" si="3"/>
        <v>1</v>
      </c>
      <c r="AI18" s="834" t="b">
        <f t="shared" si="3"/>
        <v>1</v>
      </c>
      <c r="AJ18" s="834" t="b">
        <f t="shared" si="4"/>
        <v>1</v>
      </c>
      <c r="AK18" s="834" t="b">
        <f t="shared" si="4"/>
        <v>1</v>
      </c>
      <c r="AL18" s="834" t="b">
        <f t="shared" si="4"/>
        <v>1</v>
      </c>
      <c r="AM18" s="834" t="b">
        <f t="shared" si="4"/>
        <v>1</v>
      </c>
      <c r="AN18" s="834" t="b">
        <f t="shared" si="4"/>
        <v>1</v>
      </c>
    </row>
    <row r="19" spans="1:40" s="13" customFormat="1" ht="15.75">
      <c r="A19" s="69" t="s">
        <v>116</v>
      </c>
      <c r="B19" s="268" t="s">
        <v>41</v>
      </c>
      <c r="C19" s="30"/>
      <c r="D19" s="30" t="s">
        <v>266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65"/>
      <c r="AA19" s="465"/>
      <c r="AC19" s="834" t="b">
        <f t="shared" si="3"/>
        <v>1</v>
      </c>
      <c r="AD19" s="834" t="b">
        <f t="shared" si="3"/>
        <v>1</v>
      </c>
      <c r="AE19" s="834" t="b">
        <f t="shared" si="3"/>
        <v>1</v>
      </c>
      <c r="AF19" s="834" t="b">
        <f t="shared" si="3"/>
        <v>1</v>
      </c>
      <c r="AG19" s="834" t="b">
        <f t="shared" si="3"/>
        <v>0</v>
      </c>
      <c r="AH19" s="834" t="b">
        <f t="shared" si="3"/>
        <v>1</v>
      </c>
      <c r="AI19" s="834" t="b">
        <f t="shared" si="3"/>
        <v>1</v>
      </c>
      <c r="AJ19" s="834" t="b">
        <f t="shared" si="4"/>
        <v>1</v>
      </c>
      <c r="AK19" s="834" t="b">
        <f t="shared" si="4"/>
        <v>1</v>
      </c>
      <c r="AL19" s="834" t="b">
        <f t="shared" si="4"/>
        <v>1</v>
      </c>
      <c r="AM19" s="834" t="b">
        <f t="shared" si="4"/>
        <v>1</v>
      </c>
      <c r="AN19" s="834" t="b">
        <f t="shared" si="4"/>
        <v>1</v>
      </c>
    </row>
    <row r="20" spans="1:40" s="13" customFormat="1" ht="15.75">
      <c r="A20" s="37" t="s">
        <v>117</v>
      </c>
      <c r="B20" s="268" t="s">
        <v>43</v>
      </c>
      <c r="C20" s="25" t="s">
        <v>266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65"/>
      <c r="AA20" s="465"/>
      <c r="AC20" s="834" t="b">
        <f t="shared" si="3"/>
        <v>1</v>
      </c>
      <c r="AD20" s="834" t="b">
        <f t="shared" si="3"/>
        <v>1</v>
      </c>
      <c r="AE20" s="834" t="b">
        <f t="shared" si="3"/>
        <v>1</v>
      </c>
      <c r="AF20" s="834" t="b">
        <f t="shared" si="3"/>
        <v>1</v>
      </c>
      <c r="AG20" s="834" t="b">
        <f t="shared" si="3"/>
        <v>0</v>
      </c>
      <c r="AH20" s="834" t="b">
        <f t="shared" si="3"/>
        <v>1</v>
      </c>
      <c r="AI20" s="834" t="b">
        <f t="shared" si="3"/>
        <v>1</v>
      </c>
      <c r="AJ20" s="834" t="b">
        <f t="shared" si="4"/>
        <v>1</v>
      </c>
      <c r="AK20" s="834" t="b">
        <f t="shared" si="4"/>
        <v>1</v>
      </c>
      <c r="AL20" s="834" t="b">
        <f t="shared" si="4"/>
        <v>1</v>
      </c>
      <c r="AM20" s="834" t="b">
        <f t="shared" si="4"/>
        <v>1</v>
      </c>
      <c r="AN20" s="834" t="b">
        <f t="shared" si="4"/>
        <v>1</v>
      </c>
    </row>
    <row r="21" spans="1:40" s="13" customFormat="1" ht="15.75">
      <c r="A21" s="583" t="s">
        <v>118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65"/>
      <c r="AA21" s="465"/>
      <c r="AC21" s="834" t="b">
        <f t="shared" si="3"/>
        <v>1</v>
      </c>
      <c r="AD21" s="834" t="b">
        <f t="shared" si="3"/>
        <v>1</v>
      </c>
      <c r="AE21" s="834" t="b">
        <f t="shared" si="3"/>
        <v>1</v>
      </c>
      <c r="AF21" s="834" t="b">
        <f t="shared" si="3"/>
        <v>0</v>
      </c>
      <c r="AG21" s="834" t="b">
        <f t="shared" si="3"/>
        <v>1</v>
      </c>
      <c r="AH21" s="834" t="b">
        <f t="shared" si="3"/>
        <v>1</v>
      </c>
      <c r="AI21" s="834" t="b">
        <f t="shared" si="3"/>
        <v>1</v>
      </c>
      <c r="AJ21" s="834" t="b">
        <f t="shared" si="4"/>
        <v>1</v>
      </c>
      <c r="AK21" s="834" t="b">
        <f t="shared" si="4"/>
        <v>1</v>
      </c>
      <c r="AL21" s="834" t="b">
        <f t="shared" si="4"/>
        <v>1</v>
      </c>
      <c r="AM21" s="834" t="b">
        <f t="shared" si="4"/>
        <v>1</v>
      </c>
      <c r="AN21" s="834" t="b">
        <f t="shared" si="4"/>
        <v>1</v>
      </c>
    </row>
    <row r="22" spans="1:40" s="13" customFormat="1" ht="15.75" customHeight="1">
      <c r="A22" s="69" t="s">
        <v>119</v>
      </c>
      <c r="B22" s="108" t="s">
        <v>146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66"/>
      <c r="AA22" s="736"/>
      <c r="AC22" s="834" t="b">
        <f t="shared" si="3"/>
        <v>1</v>
      </c>
      <c r="AD22" s="834" t="b">
        <f t="shared" si="3"/>
        <v>1</v>
      </c>
      <c r="AE22" s="834" t="b">
        <f t="shared" si="3"/>
        <v>1</v>
      </c>
      <c r="AF22" s="834" t="b">
        <f t="shared" si="3"/>
        <v>1</v>
      </c>
      <c r="AG22" s="834" t="b">
        <f t="shared" si="3"/>
        <v>1</v>
      </c>
      <c r="AH22" s="834" t="b">
        <f t="shared" si="3"/>
        <v>1</v>
      </c>
      <c r="AI22" s="834" t="b">
        <f aca="true" t="shared" si="5" ref="AI22:AI43">ISBLANK(T22)</f>
        <v>1</v>
      </c>
      <c r="AJ22" s="834" t="b">
        <f t="shared" si="4"/>
        <v>1</v>
      </c>
      <c r="AK22" s="834" t="b">
        <f t="shared" si="4"/>
        <v>1</v>
      </c>
      <c r="AL22" s="834" t="b">
        <f t="shared" si="4"/>
        <v>1</v>
      </c>
      <c r="AM22" s="834" t="b">
        <f t="shared" si="4"/>
        <v>1</v>
      </c>
      <c r="AN22" s="834" t="b">
        <f t="shared" si="4"/>
        <v>1</v>
      </c>
    </row>
    <row r="23" spans="1:40" s="13" customFormat="1" ht="15.75" customHeight="1">
      <c r="A23" s="361" t="s">
        <v>120</v>
      </c>
      <c r="B23" s="108" t="s">
        <v>146</v>
      </c>
      <c r="C23" s="86"/>
      <c r="D23" s="86">
        <v>1</v>
      </c>
      <c r="E23" s="87"/>
      <c r="F23" s="245"/>
      <c r="G23" s="459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66"/>
      <c r="AA23" s="466"/>
      <c r="AC23" s="834" t="b">
        <f t="shared" si="3"/>
        <v>0</v>
      </c>
      <c r="AD23" s="834" t="b">
        <f t="shared" si="3"/>
        <v>1</v>
      </c>
      <c r="AE23" s="834" t="b">
        <f t="shared" si="3"/>
        <v>1</v>
      </c>
      <c r="AF23" s="834" t="b">
        <f t="shared" si="3"/>
        <v>1</v>
      </c>
      <c r="AG23" s="834" t="b">
        <f t="shared" si="3"/>
        <v>1</v>
      </c>
      <c r="AH23" s="834" t="b">
        <f t="shared" si="3"/>
        <v>1</v>
      </c>
      <c r="AI23" s="834" t="b">
        <f t="shared" si="5"/>
        <v>1</v>
      </c>
      <c r="AJ23" s="834" t="b">
        <f t="shared" si="4"/>
        <v>1</v>
      </c>
      <c r="AK23" s="834" t="b">
        <f t="shared" si="4"/>
        <v>1</v>
      </c>
      <c r="AL23" s="834" t="b">
        <f t="shared" si="4"/>
        <v>1</v>
      </c>
      <c r="AM23" s="834" t="b">
        <f t="shared" si="4"/>
        <v>1</v>
      </c>
      <c r="AN23" s="834" t="b">
        <f t="shared" si="4"/>
        <v>1</v>
      </c>
    </row>
    <row r="24" spans="1:40" s="849" customFormat="1" ht="15" customHeight="1">
      <c r="A24" s="69" t="s">
        <v>121</v>
      </c>
      <c r="B24" s="108" t="s">
        <v>146</v>
      </c>
      <c r="C24" s="86" t="s">
        <v>267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66"/>
      <c r="AA24" s="466"/>
      <c r="AC24" s="834" t="b">
        <f t="shared" si="3"/>
        <v>1</v>
      </c>
      <c r="AD24" s="834" t="b">
        <f t="shared" si="3"/>
        <v>0</v>
      </c>
      <c r="AE24" s="834" t="b">
        <f t="shared" si="3"/>
        <v>1</v>
      </c>
      <c r="AF24" s="834" t="b">
        <f t="shared" si="3"/>
        <v>1</v>
      </c>
      <c r="AG24" s="834" t="b">
        <f t="shared" si="3"/>
        <v>1</v>
      </c>
      <c r="AH24" s="834" t="b">
        <f t="shared" si="3"/>
        <v>1</v>
      </c>
      <c r="AI24" s="834" t="b">
        <f t="shared" si="5"/>
        <v>1</v>
      </c>
      <c r="AJ24" s="834" t="b">
        <f t="shared" si="4"/>
        <v>1</v>
      </c>
      <c r="AK24" s="834" t="b">
        <f t="shared" si="4"/>
        <v>1</v>
      </c>
      <c r="AL24" s="834" t="b">
        <f t="shared" si="4"/>
        <v>1</v>
      </c>
      <c r="AM24" s="834" t="b">
        <f t="shared" si="4"/>
        <v>1</v>
      </c>
      <c r="AN24" s="834" t="b">
        <f t="shared" si="4"/>
        <v>1</v>
      </c>
    </row>
    <row r="25" spans="1:40" s="13" customFormat="1" ht="15.75">
      <c r="A25" s="69" t="s">
        <v>454</v>
      </c>
      <c r="B25" s="271" t="s">
        <v>147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66"/>
      <c r="AA25" s="466"/>
      <c r="AC25" s="834" t="b">
        <f t="shared" si="3"/>
        <v>1</v>
      </c>
      <c r="AD25" s="834" t="b">
        <f t="shared" si="3"/>
        <v>1</v>
      </c>
      <c r="AE25" s="834" t="b">
        <f t="shared" si="3"/>
        <v>1</v>
      </c>
      <c r="AF25" s="834" t="b">
        <f t="shared" si="3"/>
        <v>1</v>
      </c>
      <c r="AG25" s="834" t="b">
        <f t="shared" si="3"/>
        <v>1</v>
      </c>
      <c r="AH25" s="834" t="b">
        <f t="shared" si="3"/>
        <v>1</v>
      </c>
      <c r="AI25" s="834" t="b">
        <f t="shared" si="5"/>
        <v>0</v>
      </c>
      <c r="AJ25" s="834" t="b">
        <f t="shared" si="4"/>
        <v>1</v>
      </c>
      <c r="AK25" s="834" t="b">
        <f t="shared" si="4"/>
        <v>1</v>
      </c>
      <c r="AL25" s="834" t="b">
        <f t="shared" si="4"/>
        <v>1</v>
      </c>
      <c r="AM25" s="834" t="b">
        <f t="shared" si="4"/>
        <v>1</v>
      </c>
      <c r="AN25" s="834" t="b">
        <f t="shared" si="4"/>
        <v>1</v>
      </c>
    </row>
    <row r="26" spans="1:40" s="13" customFormat="1" ht="13.5" customHeight="1">
      <c r="A26" s="69" t="s">
        <v>311</v>
      </c>
      <c r="B26" s="850" t="s">
        <v>494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66"/>
      <c r="AA26" s="466"/>
      <c r="AC26" s="834" t="b">
        <f t="shared" si="3"/>
        <v>0</v>
      </c>
      <c r="AD26" s="834" t="b">
        <f t="shared" si="3"/>
        <v>1</v>
      </c>
      <c r="AE26" s="834" t="b">
        <f t="shared" si="3"/>
        <v>1</v>
      </c>
      <c r="AF26" s="834" t="b">
        <f t="shared" si="3"/>
        <v>1</v>
      </c>
      <c r="AG26" s="834" t="b">
        <f t="shared" si="3"/>
        <v>1</v>
      </c>
      <c r="AH26" s="834" t="b">
        <f t="shared" si="3"/>
        <v>1</v>
      </c>
      <c r="AI26" s="834" t="b">
        <f t="shared" si="5"/>
        <v>1</v>
      </c>
      <c r="AJ26" s="834" t="b">
        <f t="shared" si="4"/>
        <v>1</v>
      </c>
      <c r="AK26" s="834" t="b">
        <f t="shared" si="4"/>
        <v>1</v>
      </c>
      <c r="AL26" s="834" t="b">
        <f t="shared" si="4"/>
        <v>1</v>
      </c>
      <c r="AM26" s="834" t="b">
        <f t="shared" si="4"/>
        <v>1</v>
      </c>
      <c r="AN26" s="834" t="b">
        <f t="shared" si="4"/>
        <v>1</v>
      </c>
    </row>
    <row r="27" spans="1:40" s="13" customFormat="1" ht="15.75">
      <c r="A27" s="69" t="s">
        <v>314</v>
      </c>
      <c r="B27" s="108" t="s">
        <v>148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66"/>
      <c r="AA27" s="466"/>
      <c r="AC27" s="834" t="b">
        <f t="shared" si="3"/>
        <v>1</v>
      </c>
      <c r="AD27" s="834" t="b">
        <f t="shared" si="3"/>
        <v>1</v>
      </c>
      <c r="AE27" s="834" t="b">
        <f t="shared" si="3"/>
        <v>1</v>
      </c>
      <c r="AF27" s="834" t="b">
        <f t="shared" si="3"/>
        <v>1</v>
      </c>
      <c r="AG27" s="834" t="b">
        <f t="shared" si="3"/>
        <v>1</v>
      </c>
      <c r="AH27" s="834" t="b">
        <f t="shared" si="3"/>
        <v>1</v>
      </c>
      <c r="AI27" s="834" t="b">
        <f t="shared" si="5"/>
        <v>1</v>
      </c>
      <c r="AJ27" s="834" t="b">
        <f t="shared" si="4"/>
        <v>1</v>
      </c>
      <c r="AK27" s="834" t="b">
        <f t="shared" si="4"/>
        <v>1</v>
      </c>
      <c r="AL27" s="834" t="b">
        <f t="shared" si="4"/>
        <v>1</v>
      </c>
      <c r="AM27" s="834" t="b">
        <f t="shared" si="4"/>
        <v>1</v>
      </c>
      <c r="AN27" s="834" t="b">
        <f t="shared" si="4"/>
        <v>1</v>
      </c>
    </row>
    <row r="28" spans="1:40" s="13" customFormat="1" ht="15.75">
      <c r="A28" s="85" t="s">
        <v>455</v>
      </c>
      <c r="B28" s="108" t="s">
        <v>148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66"/>
      <c r="AA28" s="466"/>
      <c r="AC28" s="834" t="b">
        <f t="shared" si="3"/>
        <v>0</v>
      </c>
      <c r="AD28" s="834" t="b">
        <f t="shared" si="3"/>
        <v>1</v>
      </c>
      <c r="AE28" s="834" t="b">
        <f t="shared" si="3"/>
        <v>1</v>
      </c>
      <c r="AF28" s="834" t="b">
        <f t="shared" si="3"/>
        <v>1</v>
      </c>
      <c r="AG28" s="834" t="b">
        <f t="shared" si="3"/>
        <v>1</v>
      </c>
      <c r="AH28" s="834" t="b">
        <f t="shared" si="3"/>
        <v>1</v>
      </c>
      <c r="AI28" s="834" t="b">
        <f t="shared" si="5"/>
        <v>1</v>
      </c>
      <c r="AJ28" s="834" t="b">
        <f t="shared" si="4"/>
        <v>1</v>
      </c>
      <c r="AK28" s="834" t="b">
        <f t="shared" si="4"/>
        <v>1</v>
      </c>
      <c r="AL28" s="834" t="b">
        <f t="shared" si="4"/>
        <v>1</v>
      </c>
      <c r="AM28" s="834" t="b">
        <f t="shared" si="4"/>
        <v>1</v>
      </c>
      <c r="AN28" s="834" t="b">
        <f t="shared" si="4"/>
        <v>1</v>
      </c>
    </row>
    <row r="29" spans="1:40" s="13" customFormat="1" ht="15.75">
      <c r="A29" s="85" t="s">
        <v>456</v>
      </c>
      <c r="B29" s="108" t="s">
        <v>148</v>
      </c>
      <c r="C29" s="86" t="s">
        <v>267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66"/>
      <c r="AA29" s="466"/>
      <c r="AC29" s="834" t="b">
        <f t="shared" si="3"/>
        <v>1</v>
      </c>
      <c r="AD29" s="834" t="b">
        <f t="shared" si="3"/>
        <v>0</v>
      </c>
      <c r="AE29" s="834" t="b">
        <f t="shared" si="3"/>
        <v>1</v>
      </c>
      <c r="AF29" s="834" t="b">
        <f t="shared" si="3"/>
        <v>1</v>
      </c>
      <c r="AG29" s="834" t="b">
        <f t="shared" si="3"/>
        <v>1</v>
      </c>
      <c r="AH29" s="834" t="b">
        <f t="shared" si="3"/>
        <v>1</v>
      </c>
      <c r="AI29" s="834" t="b">
        <f t="shared" si="5"/>
        <v>1</v>
      </c>
      <c r="AJ29" s="834" t="b">
        <f t="shared" si="4"/>
        <v>1</v>
      </c>
      <c r="AK29" s="834" t="b">
        <f t="shared" si="4"/>
        <v>1</v>
      </c>
      <c r="AL29" s="834" t="b">
        <f t="shared" si="4"/>
        <v>1</v>
      </c>
      <c r="AM29" s="834" t="b">
        <f t="shared" si="4"/>
        <v>1</v>
      </c>
      <c r="AN29" s="834" t="b">
        <f t="shared" si="4"/>
        <v>1</v>
      </c>
    </row>
    <row r="30" spans="1:40" s="13" customFormat="1" ht="15.75">
      <c r="A30" s="584" t="s">
        <v>315</v>
      </c>
      <c r="B30" s="108" t="s">
        <v>149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66"/>
      <c r="AA30" s="466"/>
      <c r="AC30" s="834" t="b">
        <f t="shared" si="3"/>
        <v>1</v>
      </c>
      <c r="AD30" s="834" t="b">
        <f t="shared" si="3"/>
        <v>1</v>
      </c>
      <c r="AE30" s="834" t="b">
        <f t="shared" si="3"/>
        <v>1</v>
      </c>
      <c r="AF30" s="834" t="b">
        <f t="shared" si="3"/>
        <v>0</v>
      </c>
      <c r="AG30" s="834" t="b">
        <f t="shared" si="3"/>
        <v>1</v>
      </c>
      <c r="AH30" s="834" t="b">
        <f t="shared" si="3"/>
        <v>1</v>
      </c>
      <c r="AI30" s="834" t="b">
        <f t="shared" si="5"/>
        <v>1</v>
      </c>
      <c r="AJ30" s="834" t="b">
        <f t="shared" si="4"/>
        <v>1</v>
      </c>
      <c r="AK30" s="834" t="b">
        <f t="shared" si="4"/>
        <v>1</v>
      </c>
      <c r="AL30" s="834" t="b">
        <f t="shared" si="4"/>
        <v>1</v>
      </c>
      <c r="AM30" s="834" t="b">
        <f t="shared" si="4"/>
        <v>1</v>
      </c>
      <c r="AN30" s="834" t="b">
        <f t="shared" si="4"/>
        <v>1</v>
      </c>
    </row>
    <row r="31" spans="1:40" s="13" customFormat="1" ht="15.75" customHeight="1">
      <c r="A31" s="69" t="s">
        <v>316</v>
      </c>
      <c r="B31" s="108" t="s">
        <v>150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66"/>
      <c r="AA31" s="466"/>
      <c r="AC31" s="834" t="b">
        <f t="shared" si="3"/>
        <v>1</v>
      </c>
      <c r="AD31" s="834" t="b">
        <f t="shared" si="3"/>
        <v>1</v>
      </c>
      <c r="AE31" s="834" t="b">
        <f t="shared" si="3"/>
        <v>1</v>
      </c>
      <c r="AF31" s="834" t="b">
        <f t="shared" si="3"/>
        <v>1</v>
      </c>
      <c r="AG31" s="834" t="b">
        <f t="shared" si="3"/>
        <v>1</v>
      </c>
      <c r="AH31" s="834" t="b">
        <f t="shared" si="3"/>
        <v>1</v>
      </c>
      <c r="AI31" s="834" t="b">
        <f t="shared" si="5"/>
        <v>1</v>
      </c>
      <c r="AJ31" s="834" t="b">
        <f t="shared" si="4"/>
        <v>1</v>
      </c>
      <c r="AK31" s="834" t="b">
        <f t="shared" si="4"/>
        <v>1</v>
      </c>
      <c r="AL31" s="834" t="b">
        <f t="shared" si="4"/>
        <v>1</v>
      </c>
      <c r="AM31" s="834" t="b">
        <f t="shared" si="4"/>
        <v>1</v>
      </c>
      <c r="AN31" s="834" t="b">
        <f t="shared" si="4"/>
        <v>1</v>
      </c>
    </row>
    <row r="32" spans="1:40" s="13" customFormat="1" ht="15.75">
      <c r="A32" s="69" t="s">
        <v>317</v>
      </c>
      <c r="B32" s="108" t="s">
        <v>150</v>
      </c>
      <c r="C32" s="87"/>
      <c r="D32" s="86" t="s">
        <v>263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9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66"/>
      <c r="AA32" s="466"/>
      <c r="AC32" s="834" t="b">
        <f t="shared" si="3"/>
        <v>1</v>
      </c>
      <c r="AD32" s="834" t="b">
        <f t="shared" si="3"/>
        <v>1</v>
      </c>
      <c r="AE32" s="834" t="b">
        <f t="shared" si="3"/>
        <v>0</v>
      </c>
      <c r="AF32" s="834" t="b">
        <f t="shared" si="3"/>
        <v>1</v>
      </c>
      <c r="AG32" s="834" t="b">
        <f t="shared" si="3"/>
        <v>1</v>
      </c>
      <c r="AH32" s="834" t="b">
        <f t="shared" si="3"/>
        <v>1</v>
      </c>
      <c r="AI32" s="834" t="b">
        <f t="shared" si="5"/>
        <v>1</v>
      </c>
      <c r="AJ32" s="834" t="b">
        <f t="shared" si="4"/>
        <v>1</v>
      </c>
      <c r="AK32" s="834" t="b">
        <f t="shared" si="4"/>
        <v>1</v>
      </c>
      <c r="AL32" s="834" t="b">
        <f t="shared" si="4"/>
        <v>1</v>
      </c>
      <c r="AM32" s="834" t="b">
        <f t="shared" si="4"/>
        <v>1</v>
      </c>
      <c r="AN32" s="834" t="b">
        <f t="shared" si="4"/>
        <v>1</v>
      </c>
    </row>
    <row r="33" spans="1:40" s="13" customFormat="1" ht="15.75">
      <c r="A33" s="69" t="s">
        <v>318</v>
      </c>
      <c r="B33" s="108" t="s">
        <v>150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66"/>
      <c r="AA33" s="466"/>
      <c r="AC33" s="834" t="b">
        <f t="shared" si="3"/>
        <v>1</v>
      </c>
      <c r="AD33" s="834" t="b">
        <f t="shared" si="3"/>
        <v>1</v>
      </c>
      <c r="AE33" s="834" t="b">
        <f t="shared" si="3"/>
        <v>1</v>
      </c>
      <c r="AF33" s="834" t="b">
        <f t="shared" si="3"/>
        <v>0</v>
      </c>
      <c r="AG33" s="834" t="b">
        <f t="shared" si="3"/>
        <v>1</v>
      </c>
      <c r="AH33" s="834" t="b">
        <f t="shared" si="3"/>
        <v>1</v>
      </c>
      <c r="AI33" s="834" t="b">
        <f t="shared" si="5"/>
        <v>1</v>
      </c>
      <c r="AJ33" s="834" t="b">
        <f t="shared" si="4"/>
        <v>1</v>
      </c>
      <c r="AK33" s="834" t="b">
        <f t="shared" si="4"/>
        <v>1</v>
      </c>
      <c r="AL33" s="834" t="b">
        <f t="shared" si="4"/>
        <v>1</v>
      </c>
      <c r="AM33" s="834" t="b">
        <f t="shared" si="4"/>
        <v>1</v>
      </c>
      <c r="AN33" s="834" t="b">
        <f t="shared" si="4"/>
        <v>1</v>
      </c>
    </row>
    <row r="34" spans="1:40" s="13" customFormat="1" ht="15.75">
      <c r="A34" s="69" t="s">
        <v>319</v>
      </c>
      <c r="B34" s="108" t="s">
        <v>151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66"/>
      <c r="AA34" s="466"/>
      <c r="AC34" s="834" t="b">
        <f t="shared" si="3"/>
        <v>1</v>
      </c>
      <c r="AD34" s="834" t="b">
        <f t="shared" si="3"/>
        <v>1</v>
      </c>
      <c r="AE34" s="834" t="b">
        <f t="shared" si="3"/>
        <v>1</v>
      </c>
      <c r="AF34" s="834" t="b">
        <f t="shared" si="3"/>
        <v>1</v>
      </c>
      <c r="AG34" s="834" t="b">
        <f t="shared" si="3"/>
        <v>1</v>
      </c>
      <c r="AH34" s="834" t="b">
        <f t="shared" si="3"/>
        <v>1</v>
      </c>
      <c r="AI34" s="834" t="b">
        <f t="shared" si="5"/>
        <v>1</v>
      </c>
      <c r="AJ34" s="834" t="b">
        <f t="shared" si="4"/>
        <v>1</v>
      </c>
      <c r="AK34" s="834" t="b">
        <f t="shared" si="4"/>
        <v>1</v>
      </c>
      <c r="AL34" s="834" t="b">
        <f t="shared" si="4"/>
        <v>1</v>
      </c>
      <c r="AM34" s="834" t="b">
        <f t="shared" si="4"/>
        <v>1</v>
      </c>
      <c r="AN34" s="834" t="b">
        <f t="shared" si="4"/>
        <v>1</v>
      </c>
    </row>
    <row r="35" spans="1:40" s="13" customFormat="1" ht="15.75">
      <c r="A35" s="69" t="s">
        <v>457</v>
      </c>
      <c r="B35" s="108" t="s">
        <v>151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66"/>
      <c r="AA35" s="466"/>
      <c r="AC35" s="834" t="b">
        <f t="shared" si="3"/>
        <v>0</v>
      </c>
      <c r="AD35" s="834" t="b">
        <f t="shared" si="3"/>
        <v>1</v>
      </c>
      <c r="AE35" s="834" t="b">
        <f t="shared" si="3"/>
        <v>1</v>
      </c>
      <c r="AF35" s="834" t="b">
        <f t="shared" si="3"/>
        <v>1</v>
      </c>
      <c r="AG35" s="834" t="b">
        <f t="shared" si="3"/>
        <v>1</v>
      </c>
      <c r="AH35" s="834" t="b">
        <f t="shared" si="3"/>
        <v>1</v>
      </c>
      <c r="AI35" s="834" t="b">
        <f t="shared" si="5"/>
        <v>1</v>
      </c>
      <c r="AJ35" s="834" t="b">
        <f t="shared" si="4"/>
        <v>1</v>
      </c>
      <c r="AK35" s="834" t="b">
        <f t="shared" si="4"/>
        <v>1</v>
      </c>
      <c r="AL35" s="834" t="b">
        <f t="shared" si="4"/>
        <v>1</v>
      </c>
      <c r="AM35" s="834" t="b">
        <f t="shared" si="4"/>
        <v>1</v>
      </c>
      <c r="AN35" s="834" t="b">
        <f t="shared" si="4"/>
        <v>1</v>
      </c>
    </row>
    <row r="36" spans="1:40" s="13" customFormat="1" ht="15.75">
      <c r="A36" s="69" t="s">
        <v>458</v>
      </c>
      <c r="B36" s="108" t="s">
        <v>151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66"/>
      <c r="AA36" s="466"/>
      <c r="AC36" s="834" t="b">
        <f t="shared" si="3"/>
        <v>1</v>
      </c>
      <c r="AD36" s="834" t="b">
        <f t="shared" si="3"/>
        <v>0</v>
      </c>
      <c r="AE36" s="834" t="b">
        <f t="shared" si="3"/>
        <v>1</v>
      </c>
      <c r="AF36" s="834" t="b">
        <f t="shared" si="3"/>
        <v>1</v>
      </c>
      <c r="AG36" s="834" t="b">
        <f t="shared" si="3"/>
        <v>1</v>
      </c>
      <c r="AH36" s="834" t="b">
        <f t="shared" si="3"/>
        <v>1</v>
      </c>
      <c r="AI36" s="834" t="b">
        <f t="shared" si="5"/>
        <v>1</v>
      </c>
      <c r="AJ36" s="834" t="b">
        <f t="shared" si="4"/>
        <v>1</v>
      </c>
      <c r="AK36" s="834" t="b">
        <f t="shared" si="4"/>
        <v>1</v>
      </c>
      <c r="AL36" s="834" t="b">
        <f t="shared" si="4"/>
        <v>1</v>
      </c>
      <c r="AM36" s="834" t="b">
        <f t="shared" si="4"/>
        <v>1</v>
      </c>
      <c r="AN36" s="834" t="b">
        <f t="shared" si="4"/>
        <v>1</v>
      </c>
    </row>
    <row r="37" spans="1:40" s="13" customFormat="1" ht="15.75">
      <c r="A37" s="361" t="s">
        <v>459</v>
      </c>
      <c r="B37" s="108" t="s">
        <v>151</v>
      </c>
      <c r="C37" s="86" t="s">
        <v>263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66"/>
      <c r="AA37" s="466"/>
      <c r="AC37" s="834" t="b">
        <f t="shared" si="3"/>
        <v>1</v>
      </c>
      <c r="AD37" s="834" t="b">
        <f t="shared" si="3"/>
        <v>1</v>
      </c>
      <c r="AE37" s="834" t="b">
        <f t="shared" si="3"/>
        <v>0</v>
      </c>
      <c r="AF37" s="834" t="b">
        <f t="shared" si="3"/>
        <v>1</v>
      </c>
      <c r="AG37" s="834" t="b">
        <f t="shared" si="3"/>
        <v>1</v>
      </c>
      <c r="AH37" s="834" t="b">
        <f t="shared" si="3"/>
        <v>1</v>
      </c>
      <c r="AI37" s="834" t="b">
        <f t="shared" si="5"/>
        <v>1</v>
      </c>
      <c r="AJ37" s="834" t="b">
        <f t="shared" si="4"/>
        <v>1</v>
      </c>
      <c r="AK37" s="834" t="b">
        <f t="shared" si="4"/>
        <v>1</v>
      </c>
      <c r="AL37" s="834" t="b">
        <f t="shared" si="4"/>
        <v>1</v>
      </c>
      <c r="AM37" s="834" t="b">
        <f t="shared" si="4"/>
        <v>1</v>
      </c>
      <c r="AN37" s="834" t="b">
        <f t="shared" si="4"/>
        <v>1</v>
      </c>
    </row>
    <row r="38" spans="1:40" s="13" customFormat="1" ht="15.75">
      <c r="A38" s="584" t="s">
        <v>320</v>
      </c>
      <c r="B38" s="108" t="s">
        <v>152</v>
      </c>
      <c r="C38" s="86">
        <v>5</v>
      </c>
      <c r="D38" s="87"/>
      <c r="E38" s="80"/>
      <c r="F38" s="24"/>
      <c r="G38" s="123">
        <v>3.5</v>
      </c>
      <c r="H38" s="118">
        <f>G38*30</f>
        <v>105</v>
      </c>
      <c r="I38" s="90">
        <f>J38+K38+L38</f>
        <v>60</v>
      </c>
      <c r="J38" s="89">
        <v>30</v>
      </c>
      <c r="K38" s="86"/>
      <c r="L38" s="86">
        <v>30</v>
      </c>
      <c r="M38" s="99">
        <f>H38-I38</f>
        <v>45</v>
      </c>
      <c r="N38" s="101"/>
      <c r="O38" s="102"/>
      <c r="P38" s="348"/>
      <c r="Q38" s="101"/>
      <c r="R38" s="102"/>
      <c r="S38" s="103"/>
      <c r="T38" s="101">
        <v>4</v>
      </c>
      <c r="U38" s="102"/>
      <c r="V38" s="103"/>
      <c r="W38" s="101"/>
      <c r="X38" s="102"/>
      <c r="Y38" s="103"/>
      <c r="Z38" s="466"/>
      <c r="AA38" s="466"/>
      <c r="AC38" s="834" t="b">
        <f t="shared" si="3"/>
        <v>1</v>
      </c>
      <c r="AD38" s="834" t="b">
        <f t="shared" si="3"/>
        <v>1</v>
      </c>
      <c r="AE38" s="834" t="b">
        <f t="shared" si="3"/>
        <v>1</v>
      </c>
      <c r="AF38" s="834" t="b">
        <f t="shared" si="3"/>
        <v>1</v>
      </c>
      <c r="AG38" s="834" t="b">
        <f t="shared" si="3"/>
        <v>1</v>
      </c>
      <c r="AH38" s="834" t="b">
        <f t="shared" si="3"/>
        <v>1</v>
      </c>
      <c r="AI38" s="834" t="b">
        <f t="shared" si="5"/>
        <v>0</v>
      </c>
      <c r="AJ38" s="834" t="b">
        <f t="shared" si="4"/>
        <v>1</v>
      </c>
      <c r="AK38" s="834" t="b">
        <f t="shared" si="4"/>
        <v>1</v>
      </c>
      <c r="AL38" s="834" t="b">
        <f t="shared" si="4"/>
        <v>1</v>
      </c>
      <c r="AM38" s="834" t="b">
        <f t="shared" si="4"/>
        <v>1</v>
      </c>
      <c r="AN38" s="834" t="b">
        <f t="shared" si="4"/>
        <v>1</v>
      </c>
    </row>
    <row r="39" spans="1:40" s="13" customFormat="1" ht="15.75">
      <c r="A39" s="69" t="s">
        <v>324</v>
      </c>
      <c r="B39" s="108" t="s">
        <v>153</v>
      </c>
      <c r="C39" s="86" t="s">
        <v>266</v>
      </c>
      <c r="D39" s="86"/>
      <c r="E39" s="80"/>
      <c r="F39" s="24"/>
      <c r="G39" s="123">
        <v>3</v>
      </c>
      <c r="H39" s="118">
        <f>30*G39</f>
        <v>90</v>
      </c>
      <c r="I39" s="85">
        <f>SUMPRODUCT(N39:Y39,$N$7:$Y$7)</f>
        <v>36</v>
      </c>
      <c r="J39" s="89">
        <v>18</v>
      </c>
      <c r="K39" s="86"/>
      <c r="L39" s="86">
        <v>18</v>
      </c>
      <c r="M39" s="97">
        <f t="shared" si="7"/>
        <v>54</v>
      </c>
      <c r="N39" s="101"/>
      <c r="O39" s="102"/>
      <c r="P39" s="348"/>
      <c r="Q39" s="101"/>
      <c r="R39" s="102">
        <v>4</v>
      </c>
      <c r="S39" s="103"/>
      <c r="T39" s="101"/>
      <c r="U39" s="102"/>
      <c r="V39" s="103"/>
      <c r="W39" s="101"/>
      <c r="X39" s="102"/>
      <c r="Y39" s="103"/>
      <c r="Z39" s="466"/>
      <c r="AA39" s="466"/>
      <c r="AC39" s="834" t="b">
        <f t="shared" si="3"/>
        <v>1</v>
      </c>
      <c r="AD39" s="834" t="b">
        <f t="shared" si="3"/>
        <v>1</v>
      </c>
      <c r="AE39" s="834" t="b">
        <f t="shared" si="3"/>
        <v>1</v>
      </c>
      <c r="AF39" s="834" t="b">
        <f t="shared" si="3"/>
        <v>1</v>
      </c>
      <c r="AG39" s="834" t="b">
        <f t="shared" si="3"/>
        <v>0</v>
      </c>
      <c r="AH39" s="834" t="b">
        <f t="shared" si="3"/>
        <v>1</v>
      </c>
      <c r="AI39" s="834" t="b">
        <f t="shared" si="5"/>
        <v>1</v>
      </c>
      <c r="AJ39" s="834" t="b">
        <f t="shared" si="4"/>
        <v>1</v>
      </c>
      <c r="AK39" s="834" t="b">
        <f t="shared" si="4"/>
        <v>1</v>
      </c>
      <c r="AL39" s="834" t="b">
        <f t="shared" si="4"/>
        <v>1</v>
      </c>
      <c r="AM39" s="834" t="b">
        <f t="shared" si="4"/>
        <v>1</v>
      </c>
      <c r="AN39" s="834" t="b">
        <f t="shared" si="4"/>
        <v>1</v>
      </c>
    </row>
    <row r="40" spans="1:40" s="13" customFormat="1" ht="15.75">
      <c r="A40" s="69" t="s">
        <v>328</v>
      </c>
      <c r="B40" s="108" t="s">
        <v>50</v>
      </c>
      <c r="C40" s="86"/>
      <c r="D40" s="87"/>
      <c r="E40" s="80"/>
      <c r="F40" s="24"/>
      <c r="G40" s="123">
        <f>G41+G42</f>
        <v>7</v>
      </c>
      <c r="H40" s="123">
        <f aca="true" t="shared" si="9" ref="H40:M40">H41+H42</f>
        <v>210</v>
      </c>
      <c r="I40" s="123">
        <f t="shared" si="9"/>
        <v>108</v>
      </c>
      <c r="J40" s="123">
        <f t="shared" si="9"/>
        <v>54</v>
      </c>
      <c r="K40" s="123">
        <f t="shared" si="9"/>
        <v>27</v>
      </c>
      <c r="L40" s="123">
        <f t="shared" si="9"/>
        <v>27</v>
      </c>
      <c r="M40" s="123">
        <f t="shared" si="9"/>
        <v>102</v>
      </c>
      <c r="N40" s="101"/>
      <c r="O40" s="102"/>
      <c r="P40" s="348"/>
      <c r="Q40" s="101"/>
      <c r="R40" s="102"/>
      <c r="S40" s="103"/>
      <c r="T40" s="101"/>
      <c r="U40" s="102"/>
      <c r="V40" s="354"/>
      <c r="W40" s="101"/>
      <c r="X40" s="102"/>
      <c r="Y40" s="103"/>
      <c r="Z40" s="466"/>
      <c r="AA40" s="466"/>
      <c r="AC40" s="834" t="b">
        <f t="shared" si="3"/>
        <v>1</v>
      </c>
      <c r="AD40" s="834" t="b">
        <f t="shared" si="3"/>
        <v>1</v>
      </c>
      <c r="AE40" s="834" t="b">
        <f t="shared" si="3"/>
        <v>1</v>
      </c>
      <c r="AF40" s="834" t="b">
        <f t="shared" si="3"/>
        <v>1</v>
      </c>
      <c r="AG40" s="834" t="b">
        <f t="shared" si="3"/>
        <v>1</v>
      </c>
      <c r="AH40" s="834" t="b">
        <f t="shared" si="3"/>
        <v>1</v>
      </c>
      <c r="AI40" s="834" t="b">
        <f t="shared" si="5"/>
        <v>1</v>
      </c>
      <c r="AJ40" s="834" t="b">
        <f t="shared" si="4"/>
        <v>1</v>
      </c>
      <c r="AK40" s="834" t="b">
        <f t="shared" si="4"/>
        <v>1</v>
      </c>
      <c r="AL40" s="834" t="b">
        <f t="shared" si="4"/>
        <v>1</v>
      </c>
      <c r="AM40" s="834" t="b">
        <f t="shared" si="4"/>
        <v>1</v>
      </c>
      <c r="AN40" s="834" t="b">
        <f t="shared" si="4"/>
        <v>1</v>
      </c>
    </row>
    <row r="41" spans="1:40" s="13" customFormat="1" ht="15.75">
      <c r="A41" s="361" t="s">
        <v>460</v>
      </c>
      <c r="B41" s="108" t="s">
        <v>50</v>
      </c>
      <c r="C41" s="86"/>
      <c r="D41" s="86" t="s">
        <v>267</v>
      </c>
      <c r="E41" s="87"/>
      <c r="F41" s="245"/>
      <c r="G41" s="85">
        <v>3.5</v>
      </c>
      <c r="H41" s="85">
        <f>G41*30</f>
        <v>105</v>
      </c>
      <c r="I41" s="90">
        <f>J41+K41+L41</f>
        <v>45</v>
      </c>
      <c r="J41" s="89">
        <v>27</v>
      </c>
      <c r="K41" s="86">
        <v>9</v>
      </c>
      <c r="L41" s="86">
        <v>9</v>
      </c>
      <c r="M41" s="90">
        <f>H41-I41</f>
        <v>60</v>
      </c>
      <c r="N41" s="102"/>
      <c r="O41" s="102">
        <v>5</v>
      </c>
      <c r="P41" s="102"/>
      <c r="Q41" s="101"/>
      <c r="R41" s="105"/>
      <c r="S41" s="341"/>
      <c r="T41" s="104"/>
      <c r="U41" s="105"/>
      <c r="V41" s="355"/>
      <c r="W41" s="104"/>
      <c r="X41" s="105"/>
      <c r="Y41" s="103"/>
      <c r="Z41" s="466"/>
      <c r="AA41" s="466"/>
      <c r="AC41" s="834" t="b">
        <f t="shared" si="3"/>
        <v>1</v>
      </c>
      <c r="AD41" s="834" t="b">
        <f t="shared" si="3"/>
        <v>0</v>
      </c>
      <c r="AE41" s="834" t="b">
        <f t="shared" si="3"/>
        <v>1</v>
      </c>
      <c r="AF41" s="834" t="b">
        <f t="shared" si="3"/>
        <v>1</v>
      </c>
      <c r="AG41" s="834" t="b">
        <f t="shared" si="3"/>
        <v>1</v>
      </c>
      <c r="AH41" s="834" t="b">
        <f t="shared" si="3"/>
        <v>1</v>
      </c>
      <c r="AI41" s="834" t="b">
        <f t="shared" si="5"/>
        <v>1</v>
      </c>
      <c r="AJ41" s="834" t="b">
        <f t="shared" si="4"/>
        <v>1</v>
      </c>
      <c r="AK41" s="834" t="b">
        <f t="shared" si="4"/>
        <v>1</v>
      </c>
      <c r="AL41" s="834" t="b">
        <f t="shared" si="4"/>
        <v>1</v>
      </c>
      <c r="AM41" s="834" t="b">
        <f t="shared" si="4"/>
        <v>1</v>
      </c>
      <c r="AN41" s="834" t="b">
        <f t="shared" si="4"/>
        <v>1</v>
      </c>
    </row>
    <row r="42" spans="1:40" s="13" customFormat="1" ht="15.75">
      <c r="A42" s="361" t="s">
        <v>461</v>
      </c>
      <c r="B42" s="108" t="s">
        <v>50</v>
      </c>
      <c r="C42" s="86" t="s">
        <v>263</v>
      </c>
      <c r="D42" s="86"/>
      <c r="E42" s="87"/>
      <c r="F42" s="245"/>
      <c r="G42" s="85">
        <v>3.5</v>
      </c>
      <c r="H42" s="85">
        <f>G42*30</f>
        <v>105</v>
      </c>
      <c r="I42" s="90">
        <f>J42+K42+L42</f>
        <v>63</v>
      </c>
      <c r="J42" s="89">
        <v>27</v>
      </c>
      <c r="K42" s="86">
        <v>18</v>
      </c>
      <c r="L42" s="86">
        <v>18</v>
      </c>
      <c r="M42" s="90">
        <f>H42-I42</f>
        <v>42</v>
      </c>
      <c r="N42" s="102"/>
      <c r="O42" s="102"/>
      <c r="P42" s="102">
        <v>7</v>
      </c>
      <c r="Q42" s="101"/>
      <c r="R42" s="105"/>
      <c r="S42" s="341"/>
      <c r="T42" s="104"/>
      <c r="U42" s="105"/>
      <c r="V42" s="355"/>
      <c r="W42" s="104"/>
      <c r="X42" s="105"/>
      <c r="Y42" s="103"/>
      <c r="Z42" s="466"/>
      <c r="AA42" s="466"/>
      <c r="AC42" s="834" t="b">
        <f t="shared" si="3"/>
        <v>1</v>
      </c>
      <c r="AD42" s="834" t="b">
        <f t="shared" si="3"/>
        <v>1</v>
      </c>
      <c r="AE42" s="834" t="b">
        <f t="shared" si="3"/>
        <v>0</v>
      </c>
      <c r="AF42" s="834" t="b">
        <f t="shared" si="3"/>
        <v>1</v>
      </c>
      <c r="AG42" s="834" t="b">
        <f t="shared" si="3"/>
        <v>1</v>
      </c>
      <c r="AH42" s="834" t="b">
        <f t="shared" si="3"/>
        <v>1</v>
      </c>
      <c r="AI42" s="834" t="b">
        <f t="shared" si="5"/>
        <v>1</v>
      </c>
      <c r="AJ42" s="834" t="b">
        <f t="shared" si="4"/>
        <v>1</v>
      </c>
      <c r="AK42" s="834" t="b">
        <f t="shared" si="4"/>
        <v>1</v>
      </c>
      <c r="AL42" s="834" t="b">
        <f t="shared" si="4"/>
        <v>1</v>
      </c>
      <c r="AM42" s="834" t="b">
        <f t="shared" si="4"/>
        <v>1</v>
      </c>
      <c r="AN42" s="834" t="b">
        <f t="shared" si="4"/>
        <v>1</v>
      </c>
    </row>
    <row r="43" spans="1:40" s="13" customFormat="1" ht="16.5" thickBot="1">
      <c r="A43" s="74" t="s">
        <v>329</v>
      </c>
      <c r="B43" s="108" t="s">
        <v>154</v>
      </c>
      <c r="C43" s="86"/>
      <c r="D43" s="86">
        <v>3</v>
      </c>
      <c r="E43" s="80"/>
      <c r="F43" s="24"/>
      <c r="G43" s="124">
        <v>3</v>
      </c>
      <c r="H43" s="249">
        <v>90</v>
      </c>
      <c r="I43" s="109">
        <f>SUMPRODUCT(N43:Y43,$N$7:$Y$7)</f>
        <v>45</v>
      </c>
      <c r="J43" s="250">
        <v>30</v>
      </c>
      <c r="K43" s="247"/>
      <c r="L43" s="247">
        <v>15</v>
      </c>
      <c r="M43" s="134">
        <f>H43-I43</f>
        <v>45</v>
      </c>
      <c r="N43" s="104"/>
      <c r="O43" s="105"/>
      <c r="P43" s="106"/>
      <c r="Q43" s="104">
        <v>3</v>
      </c>
      <c r="R43" s="105"/>
      <c r="S43" s="341"/>
      <c r="T43" s="104"/>
      <c r="U43" s="105"/>
      <c r="V43" s="341"/>
      <c r="W43" s="356"/>
      <c r="X43" s="143"/>
      <c r="Y43" s="145"/>
      <c r="Z43" s="466"/>
      <c r="AA43" s="466"/>
      <c r="AC43" s="834" t="b">
        <f t="shared" si="3"/>
        <v>1</v>
      </c>
      <c r="AD43" s="834" t="b">
        <f t="shared" si="3"/>
        <v>1</v>
      </c>
      <c r="AE43" s="834" t="b">
        <f t="shared" si="3"/>
        <v>1</v>
      </c>
      <c r="AF43" s="834" t="b">
        <f t="shared" si="3"/>
        <v>0</v>
      </c>
      <c r="AG43" s="834" t="b">
        <f t="shared" si="3"/>
        <v>1</v>
      </c>
      <c r="AH43" s="834" t="b">
        <f t="shared" si="3"/>
        <v>1</v>
      </c>
      <c r="AI43" s="834" t="b">
        <f t="shared" si="5"/>
        <v>1</v>
      </c>
      <c r="AJ43" s="834" t="b">
        <f t="shared" si="4"/>
        <v>1</v>
      </c>
      <c r="AK43" s="834" t="b">
        <f t="shared" si="4"/>
        <v>1</v>
      </c>
      <c r="AL43" s="834" t="b">
        <f t="shared" si="4"/>
        <v>1</v>
      </c>
      <c r="AM43" s="834" t="b">
        <f t="shared" si="4"/>
        <v>1</v>
      </c>
      <c r="AN43" s="834" t="b">
        <f t="shared" si="4"/>
        <v>1</v>
      </c>
    </row>
    <row r="44" spans="1:40" s="13" customFormat="1" ht="18" customHeight="1" thickBot="1">
      <c r="A44" s="1102" t="s">
        <v>334</v>
      </c>
      <c r="B44" s="1103"/>
      <c r="C44" s="1103"/>
      <c r="D44" s="1103"/>
      <c r="E44" s="1103"/>
      <c r="F44" s="1103"/>
      <c r="G44" s="234">
        <f aca="true" t="shared" si="10" ref="G44:M44">SUM(G11,G18:G21,G22,G25:G27,G30:G31,G34,G38:G40,G43,)</f>
        <v>73</v>
      </c>
      <c r="H44" s="234">
        <f t="shared" si="10"/>
        <v>2190</v>
      </c>
      <c r="I44" s="234">
        <f t="shared" si="10"/>
        <v>1015</v>
      </c>
      <c r="J44" s="234">
        <f t="shared" si="10"/>
        <v>482</v>
      </c>
      <c r="K44" s="234">
        <f t="shared" si="10"/>
        <v>99</v>
      </c>
      <c r="L44" s="234">
        <f t="shared" si="10"/>
        <v>434</v>
      </c>
      <c r="M44" s="234">
        <f t="shared" si="10"/>
        <v>1175</v>
      </c>
      <c r="N44" s="91">
        <f aca="true" t="shared" si="11" ref="N44:Y44">SUM(N11:N43)</f>
        <v>20</v>
      </c>
      <c r="O44" s="91">
        <f t="shared" si="11"/>
        <v>19</v>
      </c>
      <c r="P44" s="350">
        <f t="shared" si="11"/>
        <v>16</v>
      </c>
      <c r="Q44" s="100">
        <f t="shared" si="11"/>
        <v>12</v>
      </c>
      <c r="R44" s="91">
        <f t="shared" si="11"/>
        <v>10</v>
      </c>
      <c r="S44" s="107">
        <f t="shared" si="11"/>
        <v>0</v>
      </c>
      <c r="T44" s="100">
        <f t="shared" si="11"/>
        <v>6</v>
      </c>
      <c r="U44" s="91">
        <f t="shared" si="11"/>
        <v>0</v>
      </c>
      <c r="V44" s="107">
        <f t="shared" si="11"/>
        <v>0</v>
      </c>
      <c r="W44" s="351">
        <f t="shared" si="11"/>
        <v>0</v>
      </c>
      <c r="X44" s="91">
        <f t="shared" si="11"/>
        <v>2</v>
      </c>
      <c r="Y44" s="107">
        <f t="shared" si="11"/>
        <v>2</v>
      </c>
      <c r="Z44" s="729">
        <f>G44*30</f>
        <v>2190</v>
      </c>
      <c r="AA44" s="729"/>
      <c r="AC44" s="735">
        <f aca="true" t="shared" si="12" ref="AC44:AN44">SUMIF(AC11:AC43,FALSE,$G11:$G43)</f>
        <v>21</v>
      </c>
      <c r="AD44" s="735">
        <f t="shared" si="12"/>
        <v>11.5</v>
      </c>
      <c r="AE44" s="735">
        <f t="shared" si="12"/>
        <v>9</v>
      </c>
      <c r="AF44" s="735">
        <f t="shared" si="12"/>
        <v>13</v>
      </c>
      <c r="AG44" s="735">
        <f t="shared" si="12"/>
        <v>9</v>
      </c>
      <c r="AH44" s="735">
        <f t="shared" si="12"/>
        <v>0</v>
      </c>
      <c r="AI44" s="735">
        <f t="shared" si="12"/>
        <v>6.5</v>
      </c>
      <c r="AJ44" s="735">
        <f t="shared" si="12"/>
        <v>0</v>
      </c>
      <c r="AK44" s="735">
        <f t="shared" si="12"/>
        <v>0</v>
      </c>
      <c r="AL44" s="735">
        <f t="shared" si="12"/>
        <v>0</v>
      </c>
      <c r="AM44" s="735">
        <f t="shared" si="12"/>
        <v>1.5</v>
      </c>
      <c r="AN44" s="735">
        <f t="shared" si="12"/>
        <v>1.5</v>
      </c>
    </row>
    <row r="45" spans="1:40" s="13" customFormat="1" ht="13.5" customHeight="1">
      <c r="A45" s="1082" t="s">
        <v>323</v>
      </c>
      <c r="B45" s="1083"/>
      <c r="C45" s="1083"/>
      <c r="D45" s="1083"/>
      <c r="E45" s="1083"/>
      <c r="F45" s="1083"/>
      <c r="G45" s="1084"/>
      <c r="H45" s="1084"/>
      <c r="I45" s="1084"/>
      <c r="J45" s="1084"/>
      <c r="K45" s="1084"/>
      <c r="L45" s="1084"/>
      <c r="M45" s="1084"/>
      <c r="N45" s="1085"/>
      <c r="O45" s="1085"/>
      <c r="P45" s="1085"/>
      <c r="Q45" s="1085"/>
      <c r="R45" s="1085"/>
      <c r="S45" s="1085"/>
      <c r="T45" s="1085"/>
      <c r="U45" s="1085"/>
      <c r="V45" s="1085"/>
      <c r="W45" s="1085"/>
      <c r="X45" s="1085"/>
      <c r="Y45" s="1086"/>
      <c r="Z45" s="445"/>
      <c r="AA45" s="445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s="13" customFormat="1" ht="16.5" customHeight="1" thickBot="1">
      <c r="A46" s="361" t="s">
        <v>127</v>
      </c>
      <c r="B46" s="108" t="s">
        <v>155</v>
      </c>
      <c r="C46" s="85"/>
      <c r="D46" s="85" t="s">
        <v>263</v>
      </c>
      <c r="E46" s="85"/>
      <c r="F46" s="489"/>
      <c r="G46" s="85">
        <v>3</v>
      </c>
      <c r="H46" s="85">
        <f aca="true" t="shared" si="13" ref="H46:H55">G46*30</f>
        <v>90</v>
      </c>
      <c r="I46" s="90">
        <f>J46+K46+L46</f>
        <v>36</v>
      </c>
      <c r="J46" s="85">
        <v>18</v>
      </c>
      <c r="K46" s="85">
        <v>18</v>
      </c>
      <c r="L46" s="85"/>
      <c r="M46" s="90">
        <f>H46-I46</f>
        <v>54</v>
      </c>
      <c r="N46" s="85"/>
      <c r="O46" s="85"/>
      <c r="P46" s="85">
        <v>4</v>
      </c>
      <c r="Q46" s="98"/>
      <c r="R46" s="85"/>
      <c r="S46" s="88"/>
      <c r="T46" s="98"/>
      <c r="U46" s="85"/>
      <c r="V46" s="88"/>
      <c r="W46" s="98"/>
      <c r="X46" s="85"/>
      <c r="Y46" s="103"/>
      <c r="Z46" s="466"/>
      <c r="AA46" s="466"/>
      <c r="AC46" s="834" t="b">
        <f aca="true" t="shared" si="14" ref="AC46:AN46">ISBLANK(N46)</f>
        <v>1</v>
      </c>
      <c r="AD46" s="834" t="b">
        <f t="shared" si="14"/>
        <v>1</v>
      </c>
      <c r="AE46" s="834" t="b">
        <f t="shared" si="14"/>
        <v>0</v>
      </c>
      <c r="AF46" s="834" t="b">
        <f t="shared" si="14"/>
        <v>1</v>
      </c>
      <c r="AG46" s="834" t="b">
        <f t="shared" si="14"/>
        <v>1</v>
      </c>
      <c r="AH46" s="834" t="b">
        <f t="shared" si="14"/>
        <v>1</v>
      </c>
      <c r="AI46" s="834" t="b">
        <f t="shared" si="14"/>
        <v>1</v>
      </c>
      <c r="AJ46" s="834" t="b">
        <f t="shared" si="14"/>
        <v>1</v>
      </c>
      <c r="AK46" s="834" t="b">
        <f t="shared" si="14"/>
        <v>1</v>
      </c>
      <c r="AL46" s="834" t="b">
        <f t="shared" si="14"/>
        <v>1</v>
      </c>
      <c r="AM46" s="834" t="b">
        <f t="shared" si="14"/>
        <v>1</v>
      </c>
      <c r="AN46" s="834" t="b">
        <f t="shared" si="14"/>
        <v>1</v>
      </c>
    </row>
    <row r="47" spans="1:40" s="13" customFormat="1" ht="15.75" customHeight="1" thickBot="1">
      <c r="A47" s="69" t="s">
        <v>128</v>
      </c>
      <c r="B47" s="108" t="s">
        <v>156</v>
      </c>
      <c r="C47" s="85" t="s">
        <v>270</v>
      </c>
      <c r="D47" s="85"/>
      <c r="E47" s="85"/>
      <c r="F47" s="110"/>
      <c r="G47" s="123">
        <v>3</v>
      </c>
      <c r="H47" s="117">
        <f t="shared" si="13"/>
        <v>90</v>
      </c>
      <c r="I47" s="85">
        <f>SUMPRODUCT(N47:Y47,$N$7:$Y$7)</f>
        <v>45</v>
      </c>
      <c r="J47" s="85">
        <v>18</v>
      </c>
      <c r="K47" s="85">
        <v>27</v>
      </c>
      <c r="L47" s="85"/>
      <c r="M47" s="97">
        <f aca="true" t="shared" si="15" ref="M47:M56">H47-I47</f>
        <v>45</v>
      </c>
      <c r="N47" s="98"/>
      <c r="O47" s="85"/>
      <c r="P47" s="88"/>
      <c r="Q47" s="98"/>
      <c r="R47" s="85"/>
      <c r="S47" s="88"/>
      <c r="T47" s="98"/>
      <c r="U47" s="85"/>
      <c r="V47" s="88">
        <v>5</v>
      </c>
      <c r="W47" s="98"/>
      <c r="X47" s="85"/>
      <c r="Y47" s="103"/>
      <c r="Z47" s="465" t="s">
        <v>34</v>
      </c>
      <c r="AA47" s="736">
        <f>SUM(AC80:AE80)</f>
        <v>14</v>
      </c>
      <c r="AC47" s="834" t="b">
        <f aca="true" t="shared" si="16" ref="AC47:AJ79">ISBLANK(N47)</f>
        <v>1</v>
      </c>
      <c r="AD47" s="834" t="b">
        <f t="shared" si="16"/>
        <v>1</v>
      </c>
      <c r="AE47" s="834" t="b">
        <f t="shared" si="16"/>
        <v>1</v>
      </c>
      <c r="AF47" s="834" t="b">
        <f t="shared" si="16"/>
        <v>1</v>
      </c>
      <c r="AG47" s="834" t="b">
        <f t="shared" si="16"/>
        <v>1</v>
      </c>
      <c r="AH47" s="834" t="b">
        <f t="shared" si="16"/>
        <v>1</v>
      </c>
      <c r="AI47" s="834" t="b">
        <f t="shared" si="16"/>
        <v>1</v>
      </c>
      <c r="AJ47" s="834" t="b">
        <f t="shared" si="16"/>
        <v>1</v>
      </c>
      <c r="AK47" s="834" t="b">
        <f aca="true" t="shared" si="17" ref="AK47:AN79">ISBLANK(V47)</f>
        <v>0</v>
      </c>
      <c r="AL47" s="834" t="b">
        <f t="shared" si="17"/>
        <v>1</v>
      </c>
      <c r="AM47" s="834" t="b">
        <f t="shared" si="17"/>
        <v>1</v>
      </c>
      <c r="AN47" s="834" t="b">
        <f t="shared" si="17"/>
        <v>1</v>
      </c>
    </row>
    <row r="48" spans="1:40" s="13" customFormat="1" ht="15" customHeight="1" thickBot="1">
      <c r="A48" s="69" t="s">
        <v>129</v>
      </c>
      <c r="B48" s="108" t="s">
        <v>157</v>
      </c>
      <c r="C48" s="85"/>
      <c r="D48" s="85">
        <v>3</v>
      </c>
      <c r="E48" s="85"/>
      <c r="F48" s="110"/>
      <c r="G48" s="123">
        <v>3</v>
      </c>
      <c r="H48" s="117">
        <f t="shared" si="13"/>
        <v>90</v>
      </c>
      <c r="I48" s="85">
        <f>SUMPRODUCT(N48:Y48,$N$7:$Y$7)</f>
        <v>45</v>
      </c>
      <c r="J48" s="85">
        <v>30</v>
      </c>
      <c r="K48" s="85">
        <v>15</v>
      </c>
      <c r="L48" s="85"/>
      <c r="M48" s="97">
        <f t="shared" si="15"/>
        <v>45</v>
      </c>
      <c r="N48" s="98"/>
      <c r="O48" s="85"/>
      <c r="P48" s="88"/>
      <c r="Q48" s="98">
        <v>3</v>
      </c>
      <c r="R48" s="85"/>
      <c r="S48" s="88"/>
      <c r="T48" s="98"/>
      <c r="U48" s="85"/>
      <c r="V48" s="88"/>
      <c r="W48" s="98"/>
      <c r="X48" s="85"/>
      <c r="Y48" s="103"/>
      <c r="Z48" s="465" t="s">
        <v>35</v>
      </c>
      <c r="AA48" s="736">
        <f>SUM(AF80:AH80)</f>
        <v>35</v>
      </c>
      <c r="AC48" s="834" t="b">
        <f t="shared" si="16"/>
        <v>1</v>
      </c>
      <c r="AD48" s="834" t="b">
        <f t="shared" si="16"/>
        <v>1</v>
      </c>
      <c r="AE48" s="834" t="b">
        <f t="shared" si="16"/>
        <v>1</v>
      </c>
      <c r="AF48" s="834" t="b">
        <f t="shared" si="16"/>
        <v>0</v>
      </c>
      <c r="AG48" s="834" t="b">
        <f t="shared" si="16"/>
        <v>1</v>
      </c>
      <c r="AH48" s="834" t="b">
        <f t="shared" si="16"/>
        <v>1</v>
      </c>
      <c r="AI48" s="834" t="b">
        <f t="shared" si="16"/>
        <v>1</v>
      </c>
      <c r="AJ48" s="834" t="b">
        <f t="shared" si="16"/>
        <v>1</v>
      </c>
      <c r="AK48" s="834" t="b">
        <f t="shared" si="17"/>
        <v>1</v>
      </c>
      <c r="AL48" s="834" t="b">
        <f t="shared" si="17"/>
        <v>1</v>
      </c>
      <c r="AM48" s="834" t="b">
        <f t="shared" si="17"/>
        <v>1</v>
      </c>
      <c r="AN48" s="834" t="b">
        <f t="shared" si="17"/>
        <v>1</v>
      </c>
    </row>
    <row r="49" spans="1:40" s="13" customFormat="1" ht="16.5" thickBot="1">
      <c r="A49" s="69" t="s">
        <v>130</v>
      </c>
      <c r="B49" s="246" t="s">
        <v>49</v>
      </c>
      <c r="C49" s="247"/>
      <c r="D49" s="247" t="s">
        <v>266</v>
      </c>
      <c r="E49" s="248"/>
      <c r="F49" s="110"/>
      <c r="G49" s="123">
        <v>3</v>
      </c>
      <c r="H49" s="117">
        <f t="shared" si="13"/>
        <v>90</v>
      </c>
      <c r="I49" s="85">
        <v>30</v>
      </c>
      <c r="J49" s="250">
        <v>20</v>
      </c>
      <c r="K49" s="247"/>
      <c r="L49" s="247">
        <v>10</v>
      </c>
      <c r="M49" s="134">
        <f>H49-I49</f>
        <v>60</v>
      </c>
      <c r="N49" s="104"/>
      <c r="O49" s="105"/>
      <c r="P49" s="106"/>
      <c r="Q49" s="98"/>
      <c r="R49" s="105">
        <v>3</v>
      </c>
      <c r="S49" s="88"/>
      <c r="T49" s="98"/>
      <c r="U49" s="85"/>
      <c r="V49" s="88"/>
      <c r="W49" s="98"/>
      <c r="X49" s="85"/>
      <c r="Y49" s="103"/>
      <c r="Z49" s="465" t="s">
        <v>36</v>
      </c>
      <c r="AA49" s="736">
        <f>SUM(AI80:AK80)</f>
        <v>14</v>
      </c>
      <c r="AC49" s="834" t="b">
        <f t="shared" si="16"/>
        <v>1</v>
      </c>
      <c r="AD49" s="834" t="b">
        <f t="shared" si="16"/>
        <v>1</v>
      </c>
      <c r="AE49" s="834" t="b">
        <f t="shared" si="16"/>
        <v>1</v>
      </c>
      <c r="AF49" s="834" t="b">
        <f t="shared" si="16"/>
        <v>1</v>
      </c>
      <c r="AG49" s="834" t="b">
        <f t="shared" si="16"/>
        <v>0</v>
      </c>
      <c r="AH49" s="834" t="b">
        <f t="shared" si="16"/>
        <v>1</v>
      </c>
      <c r="AI49" s="834" t="b">
        <f t="shared" si="16"/>
        <v>1</v>
      </c>
      <c r="AJ49" s="834" t="b">
        <f t="shared" si="16"/>
        <v>1</v>
      </c>
      <c r="AK49" s="834" t="b">
        <f t="shared" si="17"/>
        <v>1</v>
      </c>
      <c r="AL49" s="834" t="b">
        <f t="shared" si="17"/>
        <v>1</v>
      </c>
      <c r="AM49" s="834" t="b">
        <f t="shared" si="17"/>
        <v>1</v>
      </c>
      <c r="AN49" s="834" t="b">
        <f t="shared" si="17"/>
        <v>1</v>
      </c>
    </row>
    <row r="50" spans="1:40" s="13" customFormat="1" ht="16.5" thickBot="1">
      <c r="A50" s="69" t="s">
        <v>131</v>
      </c>
      <c r="B50" s="291" t="s">
        <v>299</v>
      </c>
      <c r="C50" s="85"/>
      <c r="D50" s="85" t="s">
        <v>267</v>
      </c>
      <c r="E50" s="85"/>
      <c r="F50" s="128"/>
      <c r="G50" s="123">
        <v>3</v>
      </c>
      <c r="H50" s="117">
        <f t="shared" si="13"/>
        <v>90</v>
      </c>
      <c r="I50" s="85">
        <f>SUMPRODUCT(N50:Y50,$N$7:$Y$7)+3</f>
        <v>30</v>
      </c>
      <c r="J50" s="85">
        <v>20</v>
      </c>
      <c r="K50" s="85">
        <v>10</v>
      </c>
      <c r="L50" s="85"/>
      <c r="M50" s="97">
        <f>H50-I50</f>
        <v>60</v>
      </c>
      <c r="N50" s="119"/>
      <c r="O50" s="85">
        <v>3</v>
      </c>
      <c r="P50" s="88"/>
      <c r="Q50" s="98"/>
      <c r="R50" s="85"/>
      <c r="S50" s="88"/>
      <c r="T50" s="98"/>
      <c r="U50" s="85"/>
      <c r="V50" s="88"/>
      <c r="W50" s="98"/>
      <c r="X50" s="85"/>
      <c r="Y50" s="103"/>
      <c r="Z50" s="465" t="s">
        <v>37</v>
      </c>
      <c r="AA50" s="736">
        <f>SUM(AL80:AN80)</f>
        <v>23</v>
      </c>
      <c r="AC50" s="834" t="b">
        <f t="shared" si="16"/>
        <v>1</v>
      </c>
      <c r="AD50" s="834" t="b">
        <f t="shared" si="16"/>
        <v>0</v>
      </c>
      <c r="AE50" s="834" t="b">
        <f t="shared" si="16"/>
        <v>1</v>
      </c>
      <c r="AF50" s="834" t="b">
        <f t="shared" si="16"/>
        <v>1</v>
      </c>
      <c r="AG50" s="834" t="b">
        <f t="shared" si="16"/>
        <v>1</v>
      </c>
      <c r="AH50" s="834" t="b">
        <f t="shared" si="16"/>
        <v>1</v>
      </c>
      <c r="AI50" s="834" t="b">
        <f t="shared" si="16"/>
        <v>1</v>
      </c>
      <c r="AJ50" s="834" t="b">
        <f t="shared" si="16"/>
        <v>1</v>
      </c>
      <c r="AK50" s="834" t="b">
        <f t="shared" si="17"/>
        <v>1</v>
      </c>
      <c r="AL50" s="834" t="b">
        <f t="shared" si="17"/>
        <v>1</v>
      </c>
      <c r="AM50" s="834" t="b">
        <f t="shared" si="17"/>
        <v>1</v>
      </c>
      <c r="AN50" s="834" t="b">
        <f t="shared" si="17"/>
        <v>1</v>
      </c>
    </row>
    <row r="51" spans="1:40" s="13" customFormat="1" ht="15.75">
      <c r="A51" s="69" t="s">
        <v>132</v>
      </c>
      <c r="B51" s="108" t="s">
        <v>298</v>
      </c>
      <c r="C51" s="85"/>
      <c r="D51" s="85">
        <v>3</v>
      </c>
      <c r="E51" s="85"/>
      <c r="F51" s="128"/>
      <c r="G51" s="123">
        <v>4</v>
      </c>
      <c r="H51" s="117">
        <f t="shared" si="13"/>
        <v>120</v>
      </c>
      <c r="I51" s="85">
        <f>SUMPRODUCT(N51:Y51,$N$7:$Y$7)</f>
        <v>60</v>
      </c>
      <c r="J51" s="85">
        <v>15</v>
      </c>
      <c r="K51" s="85">
        <v>45</v>
      </c>
      <c r="L51" s="85"/>
      <c r="M51" s="97">
        <v>60</v>
      </c>
      <c r="N51" s="119"/>
      <c r="O51" s="85"/>
      <c r="P51" s="88"/>
      <c r="Q51" s="98">
        <v>4</v>
      </c>
      <c r="R51" s="85"/>
      <c r="S51" s="88"/>
      <c r="T51" s="98"/>
      <c r="U51" s="85"/>
      <c r="V51" s="88"/>
      <c r="W51" s="98"/>
      <c r="X51" s="85"/>
      <c r="Y51" s="103"/>
      <c r="Z51" s="466"/>
      <c r="AA51" s="736">
        <f>SUM(AA47:AA50)</f>
        <v>86</v>
      </c>
      <c r="AC51" s="834" t="b">
        <f t="shared" si="16"/>
        <v>1</v>
      </c>
      <c r="AD51" s="834" t="b">
        <f t="shared" si="16"/>
        <v>1</v>
      </c>
      <c r="AE51" s="834" t="b">
        <f t="shared" si="16"/>
        <v>1</v>
      </c>
      <c r="AF51" s="834" t="b">
        <f t="shared" si="16"/>
        <v>0</v>
      </c>
      <c r="AG51" s="834" t="b">
        <f t="shared" si="16"/>
        <v>1</v>
      </c>
      <c r="AH51" s="834" t="b">
        <f t="shared" si="16"/>
        <v>1</v>
      </c>
      <c r="AI51" s="834" t="b">
        <f t="shared" si="16"/>
        <v>1</v>
      </c>
      <c r="AJ51" s="834" t="b">
        <f t="shared" si="16"/>
        <v>1</v>
      </c>
      <c r="AK51" s="834" t="b">
        <f t="shared" si="17"/>
        <v>1</v>
      </c>
      <c r="AL51" s="834" t="b">
        <f t="shared" si="17"/>
        <v>1</v>
      </c>
      <c r="AM51" s="834" t="b">
        <f t="shared" si="17"/>
        <v>1</v>
      </c>
      <c r="AN51" s="834" t="b">
        <f t="shared" si="17"/>
        <v>1</v>
      </c>
    </row>
    <row r="52" spans="1:40" s="13" customFormat="1" ht="15.75">
      <c r="A52" s="69" t="s">
        <v>133</v>
      </c>
      <c r="B52" s="108" t="s">
        <v>158</v>
      </c>
      <c r="C52" s="85"/>
      <c r="D52" s="85"/>
      <c r="E52" s="85"/>
      <c r="F52" s="110"/>
      <c r="G52" s="122">
        <f>G53+G54+G55</f>
        <v>7</v>
      </c>
      <c r="H52" s="85">
        <f t="shared" si="13"/>
        <v>210</v>
      </c>
      <c r="I52" s="85">
        <f>SUM(I53:I55)</f>
        <v>99</v>
      </c>
      <c r="J52" s="85">
        <f>SUM(J53:J55)</f>
        <v>36</v>
      </c>
      <c r="K52" s="85">
        <f>SUM(K53:K55)</f>
        <v>45</v>
      </c>
      <c r="L52" s="85">
        <v>18</v>
      </c>
      <c r="M52" s="97">
        <f t="shared" si="15"/>
        <v>111</v>
      </c>
      <c r="N52" s="98"/>
      <c r="O52" s="85"/>
      <c r="P52" s="88"/>
      <c r="Q52" s="98"/>
      <c r="R52" s="85"/>
      <c r="S52" s="88"/>
      <c r="T52" s="98"/>
      <c r="U52" s="85"/>
      <c r="V52" s="88"/>
      <c r="W52" s="98"/>
      <c r="X52" s="85"/>
      <c r="Y52" s="103"/>
      <c r="Z52" s="466"/>
      <c r="AA52" s="466"/>
      <c r="AC52" s="834" t="b">
        <f t="shared" si="16"/>
        <v>1</v>
      </c>
      <c r="AD52" s="834" t="b">
        <f t="shared" si="16"/>
        <v>1</v>
      </c>
      <c r="AE52" s="834" t="b">
        <f t="shared" si="16"/>
        <v>1</v>
      </c>
      <c r="AF52" s="834" t="b">
        <f t="shared" si="16"/>
        <v>1</v>
      </c>
      <c r="AG52" s="834" t="b">
        <f t="shared" si="16"/>
        <v>1</v>
      </c>
      <c r="AH52" s="834" t="b">
        <f t="shared" si="16"/>
        <v>1</v>
      </c>
      <c r="AI52" s="834" t="b">
        <f t="shared" si="16"/>
        <v>1</v>
      </c>
      <c r="AJ52" s="834" t="b">
        <f t="shared" si="16"/>
        <v>1</v>
      </c>
      <c r="AK52" s="834" t="b">
        <f t="shared" si="17"/>
        <v>1</v>
      </c>
      <c r="AL52" s="834" t="b">
        <f t="shared" si="17"/>
        <v>1</v>
      </c>
      <c r="AM52" s="834" t="b">
        <f t="shared" si="17"/>
        <v>1</v>
      </c>
      <c r="AN52" s="834" t="b">
        <f t="shared" si="17"/>
        <v>1</v>
      </c>
    </row>
    <row r="53" spans="1:40" s="13" customFormat="1" ht="15.75">
      <c r="A53" s="361" t="s">
        <v>219</v>
      </c>
      <c r="B53" s="108" t="s">
        <v>158</v>
      </c>
      <c r="C53" s="85"/>
      <c r="D53" s="85" t="s">
        <v>266</v>
      </c>
      <c r="E53" s="85"/>
      <c r="F53" s="489"/>
      <c r="G53" s="459">
        <v>3</v>
      </c>
      <c r="H53" s="85">
        <f t="shared" si="13"/>
        <v>90</v>
      </c>
      <c r="I53" s="90">
        <f>J53+K53+L53</f>
        <v>45</v>
      </c>
      <c r="J53" s="85">
        <v>18</v>
      </c>
      <c r="K53" s="85">
        <v>27</v>
      </c>
      <c r="L53" s="85"/>
      <c r="M53" s="180">
        <f t="shared" si="15"/>
        <v>45</v>
      </c>
      <c r="N53" s="85"/>
      <c r="O53" s="85"/>
      <c r="P53" s="85"/>
      <c r="Q53" s="85"/>
      <c r="R53" s="85">
        <v>5</v>
      </c>
      <c r="S53" s="85"/>
      <c r="T53" s="98"/>
      <c r="U53" s="85"/>
      <c r="V53" s="88"/>
      <c r="W53" s="98"/>
      <c r="X53" s="85"/>
      <c r="Y53" s="103"/>
      <c r="Z53" s="466"/>
      <c r="AA53" s="466"/>
      <c r="AC53" s="834" t="b">
        <f t="shared" si="16"/>
        <v>1</v>
      </c>
      <c r="AD53" s="834" t="b">
        <f t="shared" si="16"/>
        <v>1</v>
      </c>
      <c r="AE53" s="834" t="b">
        <f t="shared" si="16"/>
        <v>1</v>
      </c>
      <c r="AF53" s="834" t="b">
        <f t="shared" si="16"/>
        <v>1</v>
      </c>
      <c r="AG53" s="834" t="b">
        <f t="shared" si="16"/>
        <v>0</v>
      </c>
      <c r="AH53" s="834" t="b">
        <f t="shared" si="16"/>
        <v>1</v>
      </c>
      <c r="AI53" s="834" t="b">
        <f t="shared" si="16"/>
        <v>1</v>
      </c>
      <c r="AJ53" s="834" t="b">
        <f t="shared" si="16"/>
        <v>1</v>
      </c>
      <c r="AK53" s="834" t="b">
        <f t="shared" si="17"/>
        <v>1</v>
      </c>
      <c r="AL53" s="834" t="b">
        <f t="shared" si="17"/>
        <v>1</v>
      </c>
      <c r="AM53" s="834" t="b">
        <f t="shared" si="17"/>
        <v>1</v>
      </c>
      <c r="AN53" s="834" t="b">
        <f t="shared" si="17"/>
        <v>1</v>
      </c>
    </row>
    <row r="54" spans="1:40" s="13" customFormat="1" ht="15.75">
      <c r="A54" s="584" t="s">
        <v>220</v>
      </c>
      <c r="B54" s="108" t="s">
        <v>158</v>
      </c>
      <c r="C54" s="85" t="s">
        <v>268</v>
      </c>
      <c r="D54" s="85"/>
      <c r="E54" s="85"/>
      <c r="F54" s="110"/>
      <c r="G54" s="123">
        <v>3</v>
      </c>
      <c r="H54" s="36">
        <f t="shared" si="13"/>
        <v>90</v>
      </c>
      <c r="I54" s="90">
        <f>J54+K54+L54</f>
        <v>36</v>
      </c>
      <c r="J54" s="85">
        <v>18</v>
      </c>
      <c r="K54" s="85">
        <v>18</v>
      </c>
      <c r="L54" s="85"/>
      <c r="M54" s="180">
        <f t="shared" si="15"/>
        <v>54</v>
      </c>
      <c r="N54" s="98"/>
      <c r="O54" s="85"/>
      <c r="P54" s="88"/>
      <c r="Q54" s="98"/>
      <c r="R54" s="85"/>
      <c r="S54" s="88">
        <v>4</v>
      </c>
      <c r="T54" s="98"/>
      <c r="U54" s="85"/>
      <c r="V54" s="88"/>
      <c r="W54" s="98"/>
      <c r="X54" s="85"/>
      <c r="Y54" s="103"/>
      <c r="Z54" s="466"/>
      <c r="AA54" s="466"/>
      <c r="AC54" s="834" t="b">
        <f t="shared" si="16"/>
        <v>1</v>
      </c>
      <c r="AD54" s="834" t="b">
        <f t="shared" si="16"/>
        <v>1</v>
      </c>
      <c r="AE54" s="834" t="b">
        <f t="shared" si="16"/>
        <v>1</v>
      </c>
      <c r="AF54" s="834" t="b">
        <f t="shared" si="16"/>
        <v>1</v>
      </c>
      <c r="AG54" s="834" t="b">
        <f t="shared" si="16"/>
        <v>1</v>
      </c>
      <c r="AH54" s="834" t="b">
        <f t="shared" si="16"/>
        <v>0</v>
      </c>
      <c r="AI54" s="834" t="b">
        <f t="shared" si="16"/>
        <v>1</v>
      </c>
      <c r="AJ54" s="834" t="b">
        <f t="shared" si="16"/>
        <v>1</v>
      </c>
      <c r="AK54" s="834" t="b">
        <f t="shared" si="17"/>
        <v>1</v>
      </c>
      <c r="AL54" s="834" t="b">
        <f t="shared" si="17"/>
        <v>1</v>
      </c>
      <c r="AM54" s="834" t="b">
        <f t="shared" si="17"/>
        <v>1</v>
      </c>
      <c r="AN54" s="834" t="b">
        <f t="shared" si="17"/>
        <v>1</v>
      </c>
    </row>
    <row r="55" spans="1:40" s="13" customFormat="1" ht="31.5">
      <c r="A55" s="69" t="s">
        <v>462</v>
      </c>
      <c r="B55" s="108" t="s">
        <v>171</v>
      </c>
      <c r="C55" s="85"/>
      <c r="D55" s="85"/>
      <c r="E55" s="85"/>
      <c r="F55" s="110" t="s">
        <v>268</v>
      </c>
      <c r="G55" s="123">
        <v>1</v>
      </c>
      <c r="H55" s="85">
        <f t="shared" si="13"/>
        <v>30</v>
      </c>
      <c r="I55" s="85">
        <f>SUMPRODUCT(N55:Y55,$N$7:$Y$7)</f>
        <v>18</v>
      </c>
      <c r="J55" s="85"/>
      <c r="K55" s="85"/>
      <c r="L55" s="85">
        <v>18</v>
      </c>
      <c r="M55" s="97">
        <f t="shared" si="15"/>
        <v>12</v>
      </c>
      <c r="N55" s="98"/>
      <c r="O55" s="85"/>
      <c r="P55" s="88"/>
      <c r="Q55" s="98"/>
      <c r="R55" s="85"/>
      <c r="S55" s="88">
        <v>2</v>
      </c>
      <c r="T55" s="98"/>
      <c r="U55" s="85"/>
      <c r="V55" s="88"/>
      <c r="W55" s="98"/>
      <c r="X55" s="85"/>
      <c r="Y55" s="103"/>
      <c r="Z55" s="466"/>
      <c r="AA55" s="466"/>
      <c r="AC55" s="834" t="b">
        <f t="shared" si="16"/>
        <v>1</v>
      </c>
      <c r="AD55" s="834" t="b">
        <f t="shared" si="16"/>
        <v>1</v>
      </c>
      <c r="AE55" s="834" t="b">
        <f t="shared" si="16"/>
        <v>1</v>
      </c>
      <c r="AF55" s="834" t="b">
        <f t="shared" si="16"/>
        <v>1</v>
      </c>
      <c r="AG55" s="834" t="b">
        <f t="shared" si="16"/>
        <v>1</v>
      </c>
      <c r="AH55" s="834" t="b">
        <f t="shared" si="16"/>
        <v>0</v>
      </c>
      <c r="AI55" s="834" t="b">
        <f t="shared" si="16"/>
        <v>1</v>
      </c>
      <c r="AJ55" s="834" t="b">
        <f t="shared" si="16"/>
        <v>1</v>
      </c>
      <c r="AK55" s="834" t="b">
        <f t="shared" si="17"/>
        <v>1</v>
      </c>
      <c r="AL55" s="834" t="b">
        <f t="shared" si="17"/>
        <v>1</v>
      </c>
      <c r="AM55" s="834" t="b">
        <f t="shared" si="17"/>
        <v>1</v>
      </c>
      <c r="AN55" s="834" t="b">
        <f t="shared" si="17"/>
        <v>1</v>
      </c>
    </row>
    <row r="56" spans="1:40" s="13" customFormat="1" ht="15.75">
      <c r="A56" s="69" t="s">
        <v>134</v>
      </c>
      <c r="B56" s="108" t="s">
        <v>159</v>
      </c>
      <c r="C56" s="85">
        <v>7</v>
      </c>
      <c r="D56" s="85"/>
      <c r="E56" s="85"/>
      <c r="F56" s="110"/>
      <c r="G56" s="123">
        <v>4</v>
      </c>
      <c r="H56" s="85">
        <f aca="true" t="shared" si="18" ref="H56:H79">G56*30</f>
        <v>120</v>
      </c>
      <c r="I56" s="85">
        <f>SUMPRODUCT(N56:Y56,$N$7:$Y$7)</f>
        <v>60</v>
      </c>
      <c r="J56" s="85">
        <v>30</v>
      </c>
      <c r="K56" s="85">
        <v>30</v>
      </c>
      <c r="L56" s="85"/>
      <c r="M56" s="97">
        <f t="shared" si="15"/>
        <v>60</v>
      </c>
      <c r="N56" s="98"/>
      <c r="O56" s="85"/>
      <c r="P56" s="88"/>
      <c r="Q56" s="98"/>
      <c r="R56" s="85"/>
      <c r="S56" s="88"/>
      <c r="T56" s="98"/>
      <c r="U56" s="85"/>
      <c r="V56" s="88"/>
      <c r="W56" s="98">
        <v>4</v>
      </c>
      <c r="X56" s="85"/>
      <c r="Y56" s="103"/>
      <c r="Z56" s="466"/>
      <c r="AA56" s="466"/>
      <c r="AC56" s="834" t="b">
        <f t="shared" si="16"/>
        <v>1</v>
      </c>
      <c r="AD56" s="834" t="b">
        <f t="shared" si="16"/>
        <v>1</v>
      </c>
      <c r="AE56" s="834" t="b">
        <f t="shared" si="16"/>
        <v>1</v>
      </c>
      <c r="AF56" s="834" t="b">
        <f t="shared" si="16"/>
        <v>1</v>
      </c>
      <c r="AG56" s="834" t="b">
        <f t="shared" si="16"/>
        <v>1</v>
      </c>
      <c r="AH56" s="834" t="b">
        <f t="shared" si="16"/>
        <v>1</v>
      </c>
      <c r="AI56" s="834" t="b">
        <f t="shared" si="16"/>
        <v>1</v>
      </c>
      <c r="AJ56" s="834" t="b">
        <f t="shared" si="16"/>
        <v>1</v>
      </c>
      <c r="AK56" s="834" t="b">
        <f t="shared" si="17"/>
        <v>1</v>
      </c>
      <c r="AL56" s="834" t="b">
        <f t="shared" si="17"/>
        <v>0</v>
      </c>
      <c r="AM56" s="834" t="b">
        <f t="shared" si="17"/>
        <v>1</v>
      </c>
      <c r="AN56" s="834" t="b">
        <f t="shared" si="17"/>
        <v>1</v>
      </c>
    </row>
    <row r="57" spans="1:40" s="13" customFormat="1" ht="15.75">
      <c r="A57" s="69" t="s">
        <v>135</v>
      </c>
      <c r="B57" s="108" t="s">
        <v>160</v>
      </c>
      <c r="C57" s="85"/>
      <c r="D57" s="85"/>
      <c r="E57" s="85"/>
      <c r="F57" s="110"/>
      <c r="G57" s="123">
        <f>SUM(G58:G59)</f>
        <v>5.5</v>
      </c>
      <c r="H57" s="85">
        <f t="shared" si="18"/>
        <v>165</v>
      </c>
      <c r="I57" s="85">
        <f>SUM(I58:I59)</f>
        <v>78</v>
      </c>
      <c r="J57" s="85">
        <f>SUM(J58:J59)</f>
        <v>30</v>
      </c>
      <c r="K57" s="85">
        <f>SUM(K58:K59)</f>
        <v>30</v>
      </c>
      <c r="L57" s="85">
        <v>18</v>
      </c>
      <c r="M57" s="97">
        <f>SUM(M58:M59)</f>
        <v>87</v>
      </c>
      <c r="N57" s="98"/>
      <c r="O57" s="85"/>
      <c r="P57" s="88"/>
      <c r="Q57" s="98"/>
      <c r="R57" s="85"/>
      <c r="S57" s="88"/>
      <c r="T57" s="98"/>
      <c r="U57" s="85"/>
      <c r="V57" s="88"/>
      <c r="W57" s="98"/>
      <c r="X57" s="85"/>
      <c r="Y57" s="103"/>
      <c r="Z57" s="466"/>
      <c r="AA57" s="466"/>
      <c r="AC57" s="834" t="b">
        <f t="shared" si="16"/>
        <v>1</v>
      </c>
      <c r="AD57" s="834" t="b">
        <f t="shared" si="16"/>
        <v>1</v>
      </c>
      <c r="AE57" s="834" t="b">
        <f t="shared" si="16"/>
        <v>1</v>
      </c>
      <c r="AF57" s="834" t="b">
        <f t="shared" si="16"/>
        <v>1</v>
      </c>
      <c r="AG57" s="834" t="b">
        <f t="shared" si="16"/>
        <v>1</v>
      </c>
      <c r="AH57" s="834" t="b">
        <f t="shared" si="16"/>
        <v>1</v>
      </c>
      <c r="AI57" s="834" t="b">
        <f t="shared" si="16"/>
        <v>1</v>
      </c>
      <c r="AJ57" s="834" t="b">
        <f aca="true" t="shared" si="19" ref="AJ57:AJ79">ISBLANK(U57)</f>
        <v>1</v>
      </c>
      <c r="AK57" s="834" t="b">
        <f t="shared" si="17"/>
        <v>1</v>
      </c>
      <c r="AL57" s="834" t="b">
        <f t="shared" si="17"/>
        <v>1</v>
      </c>
      <c r="AM57" s="834" t="b">
        <f t="shared" si="17"/>
        <v>1</v>
      </c>
      <c r="AN57" s="834" t="b">
        <f t="shared" si="17"/>
        <v>1</v>
      </c>
    </row>
    <row r="58" spans="1:40" s="13" customFormat="1" ht="15.75">
      <c r="A58" s="69" t="s">
        <v>341</v>
      </c>
      <c r="B58" s="108" t="s">
        <v>160</v>
      </c>
      <c r="C58" s="109">
        <v>7</v>
      </c>
      <c r="D58" s="85"/>
      <c r="E58" s="85"/>
      <c r="F58" s="110"/>
      <c r="G58" s="123">
        <v>4</v>
      </c>
      <c r="H58" s="85">
        <f t="shared" si="18"/>
        <v>120</v>
      </c>
      <c r="I58" s="85">
        <f>SUMPRODUCT(N58:Y58,$N$7:$Y$7)</f>
        <v>60</v>
      </c>
      <c r="J58" s="85">
        <v>30</v>
      </c>
      <c r="K58" s="85">
        <v>30</v>
      </c>
      <c r="L58" s="85"/>
      <c r="M58" s="97">
        <f>H58-I58</f>
        <v>60</v>
      </c>
      <c r="N58" s="98"/>
      <c r="O58" s="85"/>
      <c r="P58" s="88"/>
      <c r="Q58" s="98"/>
      <c r="R58" s="85"/>
      <c r="S58" s="88"/>
      <c r="T58" s="98"/>
      <c r="U58" s="85"/>
      <c r="V58" s="88"/>
      <c r="W58" s="98">
        <v>4</v>
      </c>
      <c r="X58" s="85"/>
      <c r="Y58" s="103"/>
      <c r="Z58" s="466"/>
      <c r="AA58" s="466"/>
      <c r="AC58" s="834" t="b">
        <f t="shared" si="16"/>
        <v>1</v>
      </c>
      <c r="AD58" s="834" t="b">
        <f t="shared" si="16"/>
        <v>1</v>
      </c>
      <c r="AE58" s="834" t="b">
        <f t="shared" si="16"/>
        <v>1</v>
      </c>
      <c r="AF58" s="834" t="b">
        <f t="shared" si="16"/>
        <v>1</v>
      </c>
      <c r="AG58" s="834" t="b">
        <f t="shared" si="16"/>
        <v>1</v>
      </c>
      <c r="AH58" s="834" t="b">
        <f t="shared" si="16"/>
        <v>1</v>
      </c>
      <c r="AI58" s="834" t="b">
        <f t="shared" si="16"/>
        <v>1</v>
      </c>
      <c r="AJ58" s="834" t="b">
        <f t="shared" si="19"/>
        <v>1</v>
      </c>
      <c r="AK58" s="834" t="b">
        <f t="shared" si="17"/>
        <v>1</v>
      </c>
      <c r="AL58" s="834" t="b">
        <f t="shared" si="17"/>
        <v>0</v>
      </c>
      <c r="AM58" s="834" t="b">
        <f t="shared" si="17"/>
        <v>1</v>
      </c>
      <c r="AN58" s="834" t="b">
        <f t="shared" si="17"/>
        <v>1</v>
      </c>
    </row>
    <row r="59" spans="1:40" s="13" customFormat="1" ht="15.75">
      <c r="A59" s="69" t="s">
        <v>342</v>
      </c>
      <c r="B59" s="108" t="s">
        <v>170</v>
      </c>
      <c r="C59" s="85"/>
      <c r="D59" s="85"/>
      <c r="E59" s="85"/>
      <c r="F59" s="110" t="s">
        <v>271</v>
      </c>
      <c r="G59" s="123">
        <v>1.5</v>
      </c>
      <c r="H59" s="85">
        <f t="shared" si="18"/>
        <v>45</v>
      </c>
      <c r="I59" s="85">
        <f>SUMPRODUCT(N59:Y59,$N$7:$Y$7)</f>
        <v>18</v>
      </c>
      <c r="J59" s="85"/>
      <c r="K59" s="85"/>
      <c r="L59" s="85">
        <v>18</v>
      </c>
      <c r="M59" s="97">
        <f>H59-I59</f>
        <v>27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>
        <v>2</v>
      </c>
      <c r="Y59" s="103"/>
      <c r="Z59" s="466"/>
      <c r="AA59" s="466"/>
      <c r="AC59" s="834" t="b">
        <f t="shared" si="16"/>
        <v>1</v>
      </c>
      <c r="AD59" s="834" t="b">
        <f t="shared" si="16"/>
        <v>1</v>
      </c>
      <c r="AE59" s="834" t="b">
        <f t="shared" si="16"/>
        <v>1</v>
      </c>
      <c r="AF59" s="834" t="b">
        <f t="shared" si="16"/>
        <v>1</v>
      </c>
      <c r="AG59" s="834" t="b">
        <f t="shared" si="16"/>
        <v>1</v>
      </c>
      <c r="AH59" s="834" t="b">
        <f t="shared" si="16"/>
        <v>1</v>
      </c>
      <c r="AI59" s="834" t="b">
        <f t="shared" si="16"/>
        <v>1</v>
      </c>
      <c r="AJ59" s="834" t="b">
        <f t="shared" si="19"/>
        <v>1</v>
      </c>
      <c r="AK59" s="834" t="b">
        <f t="shared" si="17"/>
        <v>1</v>
      </c>
      <c r="AL59" s="834" t="b">
        <f t="shared" si="17"/>
        <v>1</v>
      </c>
      <c r="AM59" s="834" t="b">
        <f t="shared" si="17"/>
        <v>0</v>
      </c>
      <c r="AN59" s="834" t="b">
        <f t="shared" si="17"/>
        <v>1</v>
      </c>
    </row>
    <row r="60" spans="1:40" s="13" customFormat="1" ht="15.75">
      <c r="A60" s="69" t="s">
        <v>136</v>
      </c>
      <c r="B60" s="108" t="s">
        <v>161</v>
      </c>
      <c r="C60" s="85"/>
      <c r="D60" s="85"/>
      <c r="E60" s="85"/>
      <c r="F60" s="110"/>
      <c r="G60" s="123">
        <v>9</v>
      </c>
      <c r="H60" s="85">
        <f t="shared" si="18"/>
        <v>270</v>
      </c>
      <c r="I60" s="85">
        <f>SUM(I61:I64)</f>
        <v>123</v>
      </c>
      <c r="J60" s="85">
        <f>SUM(J61:J64)</f>
        <v>51</v>
      </c>
      <c r="K60" s="85">
        <f>SUM(K61:K64)</f>
        <v>57</v>
      </c>
      <c r="L60" s="85">
        <f>SUM(L61:L64)</f>
        <v>15</v>
      </c>
      <c r="M60" s="85">
        <f>SUM(M61:M64)</f>
        <v>147</v>
      </c>
      <c r="N60" s="98"/>
      <c r="O60" s="85"/>
      <c r="P60" s="88"/>
      <c r="Q60" s="98"/>
      <c r="R60" s="85"/>
      <c r="S60" s="88"/>
      <c r="T60" s="98"/>
      <c r="U60" s="85"/>
      <c r="V60" s="88"/>
      <c r="W60" s="98"/>
      <c r="X60" s="85"/>
      <c r="Y60" s="103"/>
      <c r="Z60" s="466"/>
      <c r="AA60" s="466"/>
      <c r="AC60" s="834" t="b">
        <f t="shared" si="16"/>
        <v>1</v>
      </c>
      <c r="AD60" s="834" t="b">
        <f t="shared" si="16"/>
        <v>1</v>
      </c>
      <c r="AE60" s="834" t="b">
        <f t="shared" si="16"/>
        <v>1</v>
      </c>
      <c r="AF60" s="834" t="b">
        <f t="shared" si="16"/>
        <v>1</v>
      </c>
      <c r="AG60" s="834" t="b">
        <f t="shared" si="16"/>
        <v>1</v>
      </c>
      <c r="AH60" s="834" t="b">
        <f t="shared" si="16"/>
        <v>1</v>
      </c>
      <c r="AI60" s="834" t="b">
        <f t="shared" si="16"/>
        <v>1</v>
      </c>
      <c r="AJ60" s="834" t="b">
        <f t="shared" si="19"/>
        <v>1</v>
      </c>
      <c r="AK60" s="834" t="b">
        <f t="shared" si="17"/>
        <v>1</v>
      </c>
      <c r="AL60" s="834" t="b">
        <f t="shared" si="17"/>
        <v>1</v>
      </c>
      <c r="AM60" s="834" t="b">
        <f t="shared" si="17"/>
        <v>1</v>
      </c>
      <c r="AN60" s="834" t="b">
        <f t="shared" si="17"/>
        <v>1</v>
      </c>
    </row>
    <row r="61" spans="1:40" s="13" customFormat="1" ht="15.75">
      <c r="A61" s="361" t="s">
        <v>221</v>
      </c>
      <c r="B61" s="108" t="s">
        <v>162</v>
      </c>
      <c r="C61" s="85"/>
      <c r="D61" s="85">
        <v>3</v>
      </c>
      <c r="E61" s="85"/>
      <c r="F61" s="489"/>
      <c r="G61" s="85">
        <v>3</v>
      </c>
      <c r="H61" s="85">
        <f t="shared" si="18"/>
        <v>90</v>
      </c>
      <c r="I61" s="90">
        <f>J61+K61+L61</f>
        <v>45</v>
      </c>
      <c r="J61" s="85">
        <v>15</v>
      </c>
      <c r="K61" s="85">
        <v>30</v>
      </c>
      <c r="L61" s="85"/>
      <c r="M61" s="180">
        <f>H61-I61</f>
        <v>45</v>
      </c>
      <c r="N61" s="85"/>
      <c r="O61" s="85"/>
      <c r="P61" s="85"/>
      <c r="Q61" s="85">
        <v>3</v>
      </c>
      <c r="R61" s="85"/>
      <c r="S61" s="85"/>
      <c r="T61" s="98"/>
      <c r="U61" s="85"/>
      <c r="V61" s="88"/>
      <c r="W61" s="98"/>
      <c r="X61" s="85"/>
      <c r="Y61" s="103"/>
      <c r="Z61" s="466"/>
      <c r="AA61" s="466"/>
      <c r="AC61" s="834" t="b">
        <f t="shared" si="16"/>
        <v>1</v>
      </c>
      <c r="AD61" s="834" t="b">
        <f t="shared" si="16"/>
        <v>1</v>
      </c>
      <c r="AE61" s="834" t="b">
        <f t="shared" si="16"/>
        <v>1</v>
      </c>
      <c r="AF61" s="834" t="b">
        <f t="shared" si="16"/>
        <v>0</v>
      </c>
      <c r="AG61" s="834" t="b">
        <f t="shared" si="16"/>
        <v>1</v>
      </c>
      <c r="AH61" s="834" t="b">
        <f t="shared" si="16"/>
        <v>1</v>
      </c>
      <c r="AI61" s="834" t="b">
        <f t="shared" si="16"/>
        <v>1</v>
      </c>
      <c r="AJ61" s="834" t="b">
        <f t="shared" si="19"/>
        <v>1</v>
      </c>
      <c r="AK61" s="834" t="b">
        <f t="shared" si="17"/>
        <v>1</v>
      </c>
      <c r="AL61" s="834" t="b">
        <f t="shared" si="17"/>
        <v>1</v>
      </c>
      <c r="AM61" s="834" t="b">
        <f t="shared" si="17"/>
        <v>1</v>
      </c>
      <c r="AN61" s="834" t="b">
        <f t="shared" si="17"/>
        <v>1</v>
      </c>
    </row>
    <row r="62" spans="1:40" s="13" customFormat="1" ht="15.75">
      <c r="A62" s="584" t="s">
        <v>222</v>
      </c>
      <c r="B62" s="108" t="s">
        <v>162</v>
      </c>
      <c r="C62" s="85"/>
      <c r="D62" s="85"/>
      <c r="E62" s="85"/>
      <c r="F62" s="110"/>
      <c r="G62" s="123">
        <v>2</v>
      </c>
      <c r="H62" s="85">
        <f t="shared" si="18"/>
        <v>60</v>
      </c>
      <c r="I62" s="90">
        <f>J62+K62+L62</f>
        <v>27</v>
      </c>
      <c r="J62" s="85">
        <v>18</v>
      </c>
      <c r="K62" s="85">
        <v>9</v>
      </c>
      <c r="L62" s="85"/>
      <c r="M62" s="180">
        <f>H62-I62</f>
        <v>33</v>
      </c>
      <c r="N62" s="98"/>
      <c r="O62" s="85"/>
      <c r="P62" s="88"/>
      <c r="Q62" s="98"/>
      <c r="R62" s="85">
        <v>3</v>
      </c>
      <c r="S62" s="88"/>
      <c r="T62" s="98"/>
      <c r="U62" s="85"/>
      <c r="V62" s="88"/>
      <c r="W62" s="98"/>
      <c r="X62" s="85"/>
      <c r="Y62" s="103"/>
      <c r="Z62" s="466"/>
      <c r="AA62" s="466"/>
      <c r="AC62" s="834" t="b">
        <f t="shared" si="16"/>
        <v>1</v>
      </c>
      <c r="AD62" s="834" t="b">
        <f t="shared" si="16"/>
        <v>1</v>
      </c>
      <c r="AE62" s="834" t="b">
        <f t="shared" si="16"/>
        <v>1</v>
      </c>
      <c r="AF62" s="834" t="b">
        <f t="shared" si="16"/>
        <v>1</v>
      </c>
      <c r="AG62" s="834" t="b">
        <f t="shared" si="16"/>
        <v>0</v>
      </c>
      <c r="AH62" s="834" t="b">
        <f t="shared" si="16"/>
        <v>1</v>
      </c>
      <c r="AI62" s="834" t="b">
        <f t="shared" si="16"/>
        <v>1</v>
      </c>
      <c r="AJ62" s="834" t="b">
        <f t="shared" si="19"/>
        <v>1</v>
      </c>
      <c r="AK62" s="834" t="b">
        <f t="shared" si="17"/>
        <v>1</v>
      </c>
      <c r="AL62" s="834" t="b">
        <f t="shared" si="17"/>
        <v>1</v>
      </c>
      <c r="AM62" s="834" t="b">
        <f t="shared" si="17"/>
        <v>1</v>
      </c>
      <c r="AN62" s="834" t="b">
        <f t="shared" si="17"/>
        <v>1</v>
      </c>
    </row>
    <row r="63" spans="1:40" s="13" customFormat="1" ht="15.75">
      <c r="A63" s="69" t="s">
        <v>483</v>
      </c>
      <c r="B63" s="108" t="s">
        <v>162</v>
      </c>
      <c r="C63" s="85" t="s">
        <v>268</v>
      </c>
      <c r="D63" s="85"/>
      <c r="E63" s="85"/>
      <c r="F63" s="110"/>
      <c r="G63" s="123">
        <v>3</v>
      </c>
      <c r="H63" s="85">
        <f t="shared" si="18"/>
        <v>90</v>
      </c>
      <c r="I63" s="85">
        <f>SUMPRODUCT(N63:Y63,$N$7:$Y$7)</f>
        <v>36</v>
      </c>
      <c r="J63" s="85">
        <v>18</v>
      </c>
      <c r="K63" s="85">
        <v>18</v>
      </c>
      <c r="L63" s="85"/>
      <c r="M63" s="97">
        <f>H63-I63</f>
        <v>54</v>
      </c>
      <c r="N63" s="98"/>
      <c r="O63" s="85"/>
      <c r="P63" s="88"/>
      <c r="Q63" s="98"/>
      <c r="R63" s="85"/>
      <c r="S63" s="88">
        <v>4</v>
      </c>
      <c r="T63" s="98"/>
      <c r="U63" s="85"/>
      <c r="V63" s="88"/>
      <c r="W63" s="98"/>
      <c r="X63" s="85"/>
      <c r="Y63" s="103"/>
      <c r="Z63" s="466"/>
      <c r="AA63" s="466"/>
      <c r="AC63" s="834" t="b">
        <f t="shared" si="16"/>
        <v>1</v>
      </c>
      <c r="AD63" s="834" t="b">
        <f t="shared" si="16"/>
        <v>1</v>
      </c>
      <c r="AE63" s="834" t="b">
        <f t="shared" si="16"/>
        <v>1</v>
      </c>
      <c r="AF63" s="834" t="b">
        <f t="shared" si="16"/>
        <v>1</v>
      </c>
      <c r="AG63" s="834" t="b">
        <f t="shared" si="16"/>
        <v>1</v>
      </c>
      <c r="AH63" s="834" t="b">
        <f t="shared" si="16"/>
        <v>0</v>
      </c>
      <c r="AI63" s="834" t="b">
        <f t="shared" si="16"/>
        <v>1</v>
      </c>
      <c r="AJ63" s="834" t="b">
        <f t="shared" si="19"/>
        <v>1</v>
      </c>
      <c r="AK63" s="834" t="b">
        <f t="shared" si="17"/>
        <v>1</v>
      </c>
      <c r="AL63" s="834" t="b">
        <f t="shared" si="17"/>
        <v>1</v>
      </c>
      <c r="AM63" s="834" t="b">
        <f t="shared" si="17"/>
        <v>1</v>
      </c>
      <c r="AN63" s="834" t="b">
        <f t="shared" si="17"/>
        <v>1</v>
      </c>
    </row>
    <row r="64" spans="1:40" s="13" customFormat="1" ht="15.75">
      <c r="A64" s="69" t="s">
        <v>484</v>
      </c>
      <c r="B64" s="108" t="s">
        <v>172</v>
      </c>
      <c r="C64" s="85"/>
      <c r="D64" s="85"/>
      <c r="E64" s="85"/>
      <c r="F64" s="110">
        <v>5</v>
      </c>
      <c r="G64" s="123">
        <v>1</v>
      </c>
      <c r="H64" s="85">
        <f t="shared" si="18"/>
        <v>30</v>
      </c>
      <c r="I64" s="85">
        <f>SUMPRODUCT(N64:Y64,$N$7:$Y$7)</f>
        <v>15</v>
      </c>
      <c r="J64" s="85"/>
      <c r="K64" s="85"/>
      <c r="L64" s="85">
        <v>15</v>
      </c>
      <c r="M64" s="97">
        <f>H64-I64</f>
        <v>15</v>
      </c>
      <c r="N64" s="98"/>
      <c r="O64" s="85"/>
      <c r="P64" s="88"/>
      <c r="Q64" s="98"/>
      <c r="R64" s="85"/>
      <c r="S64" s="88"/>
      <c r="T64" s="98">
        <v>1</v>
      </c>
      <c r="U64" s="85"/>
      <c r="V64" s="88"/>
      <c r="W64" s="98"/>
      <c r="X64" s="85"/>
      <c r="Y64" s="103"/>
      <c r="Z64" s="466"/>
      <c r="AA64" s="466"/>
      <c r="AC64" s="834" t="b">
        <f t="shared" si="16"/>
        <v>1</v>
      </c>
      <c r="AD64" s="834" t="b">
        <f t="shared" si="16"/>
        <v>1</v>
      </c>
      <c r="AE64" s="834" t="b">
        <f t="shared" si="16"/>
        <v>1</v>
      </c>
      <c r="AF64" s="834" t="b">
        <f t="shared" si="16"/>
        <v>1</v>
      </c>
      <c r="AG64" s="834" t="b">
        <f t="shared" si="16"/>
        <v>1</v>
      </c>
      <c r="AH64" s="834" t="b">
        <f t="shared" si="16"/>
        <v>1</v>
      </c>
      <c r="AI64" s="834" t="b">
        <f t="shared" si="16"/>
        <v>0</v>
      </c>
      <c r="AJ64" s="834" t="b">
        <f t="shared" si="19"/>
        <v>1</v>
      </c>
      <c r="AK64" s="834" t="b">
        <f t="shared" si="17"/>
        <v>1</v>
      </c>
      <c r="AL64" s="834" t="b">
        <f t="shared" si="17"/>
        <v>1</v>
      </c>
      <c r="AM64" s="834" t="b">
        <f t="shared" si="17"/>
        <v>1</v>
      </c>
      <c r="AN64" s="834" t="b">
        <f t="shared" si="17"/>
        <v>1</v>
      </c>
    </row>
    <row r="65" spans="1:40" s="13" customFormat="1" ht="15.75">
      <c r="A65" s="69" t="s">
        <v>223</v>
      </c>
      <c r="B65" s="108" t="s">
        <v>163</v>
      </c>
      <c r="C65" s="85" t="s">
        <v>268</v>
      </c>
      <c r="D65" s="85"/>
      <c r="E65" s="85"/>
      <c r="F65" s="110"/>
      <c r="G65" s="123">
        <v>6</v>
      </c>
      <c r="H65" s="85">
        <f t="shared" si="18"/>
        <v>180</v>
      </c>
      <c r="I65" s="85">
        <f>SUMPRODUCT(N65:Y65,$N$7:$Y$7)</f>
        <v>72</v>
      </c>
      <c r="J65" s="85">
        <v>36</v>
      </c>
      <c r="K65" s="85">
        <v>36</v>
      </c>
      <c r="L65" s="85"/>
      <c r="M65" s="97">
        <f>H65-I65</f>
        <v>108</v>
      </c>
      <c r="N65" s="98"/>
      <c r="O65" s="85"/>
      <c r="P65" s="88"/>
      <c r="Q65" s="98"/>
      <c r="R65" s="85"/>
      <c r="S65" s="88">
        <v>8</v>
      </c>
      <c r="T65" s="98"/>
      <c r="U65" s="85"/>
      <c r="V65" s="88"/>
      <c r="W65" s="98"/>
      <c r="X65" s="85"/>
      <c r="Y65" s="103"/>
      <c r="Z65" s="466"/>
      <c r="AA65" s="466"/>
      <c r="AC65" s="834" t="b">
        <f t="shared" si="16"/>
        <v>1</v>
      </c>
      <c r="AD65" s="834" t="b">
        <f t="shared" si="16"/>
        <v>1</v>
      </c>
      <c r="AE65" s="834" t="b">
        <f t="shared" si="16"/>
        <v>1</v>
      </c>
      <c r="AF65" s="834" t="b">
        <f t="shared" si="16"/>
        <v>1</v>
      </c>
      <c r="AG65" s="834" t="b">
        <f t="shared" si="16"/>
        <v>1</v>
      </c>
      <c r="AH65" s="834" t="b">
        <f t="shared" si="16"/>
        <v>0</v>
      </c>
      <c r="AI65" s="834" t="b">
        <f t="shared" si="16"/>
        <v>1</v>
      </c>
      <c r="AJ65" s="834" t="b">
        <f t="shared" si="19"/>
        <v>1</v>
      </c>
      <c r="AK65" s="834" t="b">
        <f t="shared" si="17"/>
        <v>1</v>
      </c>
      <c r="AL65" s="834" t="b">
        <f t="shared" si="17"/>
        <v>1</v>
      </c>
      <c r="AM65" s="834" t="b">
        <f t="shared" si="17"/>
        <v>1</v>
      </c>
      <c r="AN65" s="834" t="b">
        <f t="shared" si="17"/>
        <v>1</v>
      </c>
    </row>
    <row r="66" spans="1:40" s="13" customFormat="1" ht="16.5" customHeight="1">
      <c r="A66" s="69" t="s">
        <v>349</v>
      </c>
      <c r="B66" s="108" t="s">
        <v>198</v>
      </c>
      <c r="C66" s="85"/>
      <c r="D66" s="85"/>
      <c r="E66" s="85"/>
      <c r="F66" s="110"/>
      <c r="G66" s="123">
        <f>SUM(G67:G68)</f>
        <v>6</v>
      </c>
      <c r="H66" s="85">
        <f t="shared" si="18"/>
        <v>180</v>
      </c>
      <c r="I66" s="119">
        <f>SUM(I67:I68)</f>
        <v>51</v>
      </c>
      <c r="J66" s="119">
        <f>SUM(J67:J68)</f>
        <v>34</v>
      </c>
      <c r="K66" s="119">
        <f>SUM(K67:K68)</f>
        <v>9</v>
      </c>
      <c r="L66" s="85">
        <v>8</v>
      </c>
      <c r="M66" s="119">
        <f>SUM(M67:M68)</f>
        <v>129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/>
      <c r="Y66" s="103"/>
      <c r="Z66" s="466"/>
      <c r="AA66" s="466"/>
      <c r="AC66" s="834" t="b">
        <f t="shared" si="16"/>
        <v>1</v>
      </c>
      <c r="AD66" s="834" t="b">
        <f t="shared" si="16"/>
        <v>1</v>
      </c>
      <c r="AE66" s="834" t="b">
        <f t="shared" si="16"/>
        <v>1</v>
      </c>
      <c r="AF66" s="834" t="b">
        <f t="shared" si="16"/>
        <v>1</v>
      </c>
      <c r="AG66" s="834" t="b">
        <f t="shared" si="16"/>
        <v>1</v>
      </c>
      <c r="AH66" s="834" t="b">
        <f t="shared" si="16"/>
        <v>1</v>
      </c>
      <c r="AI66" s="834" t="b">
        <f t="shared" si="16"/>
        <v>1</v>
      </c>
      <c r="AJ66" s="834" t="b">
        <f t="shared" si="19"/>
        <v>1</v>
      </c>
      <c r="AK66" s="834" t="b">
        <f t="shared" si="17"/>
        <v>1</v>
      </c>
      <c r="AL66" s="834" t="b">
        <f t="shared" si="17"/>
        <v>1</v>
      </c>
      <c r="AM66" s="834" t="b">
        <f t="shared" si="17"/>
        <v>1</v>
      </c>
      <c r="AN66" s="834" t="b">
        <f t="shared" si="17"/>
        <v>1</v>
      </c>
    </row>
    <row r="67" spans="1:40" s="13" customFormat="1" ht="15.75">
      <c r="A67" s="69" t="s">
        <v>347</v>
      </c>
      <c r="B67" s="108" t="s">
        <v>209</v>
      </c>
      <c r="C67" s="85"/>
      <c r="D67" s="85" t="s">
        <v>268</v>
      </c>
      <c r="E67" s="30"/>
      <c r="F67" s="92"/>
      <c r="G67" s="123">
        <v>3</v>
      </c>
      <c r="H67" s="85">
        <f t="shared" si="18"/>
        <v>90</v>
      </c>
      <c r="I67" s="85">
        <v>24</v>
      </c>
      <c r="J67" s="85">
        <v>16</v>
      </c>
      <c r="K67" s="85"/>
      <c r="L67" s="85">
        <v>8</v>
      </c>
      <c r="M67" s="97">
        <f>H67-I67</f>
        <v>66</v>
      </c>
      <c r="N67" s="98"/>
      <c r="O67" s="85"/>
      <c r="P67" s="88"/>
      <c r="Q67" s="98"/>
      <c r="R67" s="85"/>
      <c r="S67" s="88">
        <v>3</v>
      </c>
      <c r="T67" s="98"/>
      <c r="U67" s="85"/>
      <c r="V67" s="88"/>
      <c r="W67" s="98"/>
      <c r="X67" s="85"/>
      <c r="Y67" s="103"/>
      <c r="Z67" s="466"/>
      <c r="AA67" s="466"/>
      <c r="AC67" s="834" t="b">
        <f t="shared" si="16"/>
        <v>1</v>
      </c>
      <c r="AD67" s="834" t="b">
        <f t="shared" si="16"/>
        <v>1</v>
      </c>
      <c r="AE67" s="834" t="b">
        <f t="shared" si="16"/>
        <v>1</v>
      </c>
      <c r="AF67" s="834" t="b">
        <f t="shared" si="16"/>
        <v>1</v>
      </c>
      <c r="AG67" s="834" t="b">
        <f t="shared" si="16"/>
        <v>1</v>
      </c>
      <c r="AH67" s="834" t="b">
        <f t="shared" si="16"/>
        <v>0</v>
      </c>
      <c r="AI67" s="834" t="b">
        <f t="shared" si="16"/>
        <v>1</v>
      </c>
      <c r="AJ67" s="834" t="b">
        <f t="shared" si="19"/>
        <v>1</v>
      </c>
      <c r="AK67" s="834" t="b">
        <f t="shared" si="17"/>
        <v>1</v>
      </c>
      <c r="AL67" s="834" t="b">
        <f t="shared" si="17"/>
        <v>1</v>
      </c>
      <c r="AM67" s="834" t="b">
        <f t="shared" si="17"/>
        <v>1</v>
      </c>
      <c r="AN67" s="834" t="b">
        <f t="shared" si="17"/>
        <v>1</v>
      </c>
    </row>
    <row r="68" spans="1:40" s="13" customFormat="1" ht="15.75">
      <c r="A68" s="69" t="s">
        <v>348</v>
      </c>
      <c r="B68" s="108" t="s">
        <v>164</v>
      </c>
      <c r="C68" s="85" t="s">
        <v>270</v>
      </c>
      <c r="D68" s="85"/>
      <c r="E68" s="85"/>
      <c r="F68" s="110"/>
      <c r="G68" s="123">
        <v>3</v>
      </c>
      <c r="H68" s="85">
        <f t="shared" si="18"/>
        <v>90</v>
      </c>
      <c r="I68" s="85">
        <f>SUMPRODUCT(N68:Y68,$N$7:$Y$7)</f>
        <v>27</v>
      </c>
      <c r="J68" s="85">
        <v>18</v>
      </c>
      <c r="K68" s="85">
        <v>9</v>
      </c>
      <c r="L68" s="85"/>
      <c r="M68" s="97">
        <f>H68-I68</f>
        <v>63</v>
      </c>
      <c r="N68" s="98"/>
      <c r="O68" s="85"/>
      <c r="P68" s="88"/>
      <c r="Q68" s="98"/>
      <c r="R68" s="85"/>
      <c r="S68" s="88"/>
      <c r="T68" s="98"/>
      <c r="U68" s="85"/>
      <c r="V68" s="88">
        <v>3</v>
      </c>
      <c r="W68" s="98"/>
      <c r="X68" s="85"/>
      <c r="Y68" s="103"/>
      <c r="Z68" s="466"/>
      <c r="AA68" s="466"/>
      <c r="AC68" s="834" t="b">
        <f t="shared" si="16"/>
        <v>1</v>
      </c>
      <c r="AD68" s="834" t="b">
        <f t="shared" si="16"/>
        <v>1</v>
      </c>
      <c r="AE68" s="834" t="b">
        <f t="shared" si="16"/>
        <v>1</v>
      </c>
      <c r="AF68" s="834" t="b">
        <f t="shared" si="16"/>
        <v>1</v>
      </c>
      <c r="AG68" s="834" t="b">
        <f t="shared" si="16"/>
        <v>1</v>
      </c>
      <c r="AH68" s="834" t="b">
        <f t="shared" si="16"/>
        <v>1</v>
      </c>
      <c r="AI68" s="834" t="b">
        <f t="shared" si="16"/>
        <v>1</v>
      </c>
      <c r="AJ68" s="834" t="b">
        <f t="shared" si="19"/>
        <v>1</v>
      </c>
      <c r="AK68" s="834" t="b">
        <f t="shared" si="17"/>
        <v>0</v>
      </c>
      <c r="AL68" s="834" t="b">
        <f t="shared" si="17"/>
        <v>1</v>
      </c>
      <c r="AM68" s="834" t="b">
        <f t="shared" si="17"/>
        <v>1</v>
      </c>
      <c r="AN68" s="834" t="b">
        <f t="shared" si="17"/>
        <v>1</v>
      </c>
    </row>
    <row r="69" spans="1:40" s="13" customFormat="1" ht="15.75">
      <c r="A69" s="69" t="s">
        <v>350</v>
      </c>
      <c r="B69" s="108" t="s">
        <v>165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66"/>
      <c r="AA69" s="466"/>
      <c r="AC69" s="834" t="b">
        <f t="shared" si="16"/>
        <v>1</v>
      </c>
      <c r="AD69" s="834" t="b">
        <f t="shared" si="16"/>
        <v>1</v>
      </c>
      <c r="AE69" s="834" t="b">
        <f t="shared" si="16"/>
        <v>1</v>
      </c>
      <c r="AF69" s="834" t="b">
        <f t="shared" si="16"/>
        <v>1</v>
      </c>
      <c r="AG69" s="834" t="b">
        <f t="shared" si="16"/>
        <v>1</v>
      </c>
      <c r="AH69" s="834" t="b">
        <f t="shared" si="16"/>
        <v>1</v>
      </c>
      <c r="AI69" s="834" t="b">
        <f t="shared" si="16"/>
        <v>1</v>
      </c>
      <c r="AJ69" s="834" t="b">
        <f t="shared" si="19"/>
        <v>1</v>
      </c>
      <c r="AK69" s="834" t="b">
        <f t="shared" si="17"/>
        <v>1</v>
      </c>
      <c r="AL69" s="834" t="b">
        <f t="shared" si="17"/>
        <v>1</v>
      </c>
      <c r="AM69" s="834" t="b">
        <f t="shared" si="17"/>
        <v>1</v>
      </c>
      <c r="AN69" s="834" t="b">
        <f t="shared" si="17"/>
        <v>1</v>
      </c>
    </row>
    <row r="70" spans="1:40" s="13" customFormat="1" ht="15.75">
      <c r="A70" s="69" t="s">
        <v>463</v>
      </c>
      <c r="B70" s="108" t="s">
        <v>165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66"/>
      <c r="AA70" s="466"/>
      <c r="AC70" s="834" t="b">
        <f t="shared" si="16"/>
        <v>0</v>
      </c>
      <c r="AD70" s="834" t="b">
        <f t="shared" si="16"/>
        <v>1</v>
      </c>
      <c r="AE70" s="834" t="b">
        <f t="shared" si="16"/>
        <v>1</v>
      </c>
      <c r="AF70" s="834" t="b">
        <f t="shared" si="16"/>
        <v>1</v>
      </c>
      <c r="AG70" s="834" t="b">
        <f t="shared" si="16"/>
        <v>1</v>
      </c>
      <c r="AH70" s="834" t="b">
        <f t="shared" si="16"/>
        <v>1</v>
      </c>
      <c r="AI70" s="834" t="b">
        <f t="shared" si="16"/>
        <v>1</v>
      </c>
      <c r="AJ70" s="834" t="b">
        <f t="shared" si="19"/>
        <v>1</v>
      </c>
      <c r="AK70" s="834" t="b">
        <f t="shared" si="17"/>
        <v>1</v>
      </c>
      <c r="AL70" s="834" t="b">
        <f t="shared" si="17"/>
        <v>1</v>
      </c>
      <c r="AM70" s="834" t="b">
        <f t="shared" si="17"/>
        <v>1</v>
      </c>
      <c r="AN70" s="834" t="b">
        <f t="shared" si="17"/>
        <v>1</v>
      </c>
    </row>
    <row r="71" spans="1:40" s="13" customFormat="1" ht="15.75">
      <c r="A71" s="69" t="s">
        <v>464</v>
      </c>
      <c r="B71" s="108" t="s">
        <v>165</v>
      </c>
      <c r="C71" s="85"/>
      <c r="D71" s="85" t="s">
        <v>267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66"/>
      <c r="AA71" s="466"/>
      <c r="AC71" s="834" t="b">
        <f t="shared" si="16"/>
        <v>1</v>
      </c>
      <c r="AD71" s="834" t="b">
        <f t="shared" si="16"/>
        <v>0</v>
      </c>
      <c r="AE71" s="834" t="b">
        <f t="shared" si="16"/>
        <v>1</v>
      </c>
      <c r="AF71" s="834" t="b">
        <f t="shared" si="16"/>
        <v>1</v>
      </c>
      <c r="AG71" s="834" t="b">
        <f t="shared" si="16"/>
        <v>1</v>
      </c>
      <c r="AH71" s="834" t="b">
        <f t="shared" si="16"/>
        <v>1</v>
      </c>
      <c r="AI71" s="834" t="b">
        <f t="shared" si="16"/>
        <v>1</v>
      </c>
      <c r="AJ71" s="834" t="b">
        <f t="shared" si="19"/>
        <v>1</v>
      </c>
      <c r="AK71" s="834" t="b">
        <f t="shared" si="17"/>
        <v>1</v>
      </c>
      <c r="AL71" s="834" t="b">
        <f t="shared" si="17"/>
        <v>1</v>
      </c>
      <c r="AM71" s="834" t="b">
        <f t="shared" si="17"/>
        <v>1</v>
      </c>
      <c r="AN71" s="834" t="b">
        <f t="shared" si="17"/>
        <v>1</v>
      </c>
    </row>
    <row r="72" spans="1:40" s="13" customFormat="1" ht="15.75">
      <c r="A72" s="69" t="s">
        <v>485</v>
      </c>
      <c r="B72" s="108" t="s">
        <v>165</v>
      </c>
      <c r="C72" s="85" t="s">
        <v>263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66"/>
      <c r="AA72" s="466"/>
      <c r="AC72" s="834" t="b">
        <f t="shared" si="16"/>
        <v>1</v>
      </c>
      <c r="AD72" s="834" t="b">
        <f t="shared" si="16"/>
        <v>1</v>
      </c>
      <c r="AE72" s="834" t="b">
        <f t="shared" si="16"/>
        <v>0</v>
      </c>
      <c r="AF72" s="834" t="b">
        <f t="shared" si="16"/>
        <v>1</v>
      </c>
      <c r="AG72" s="834" t="b">
        <f t="shared" si="16"/>
        <v>1</v>
      </c>
      <c r="AH72" s="834" t="b">
        <f t="shared" si="16"/>
        <v>1</v>
      </c>
      <c r="AI72" s="834" t="b">
        <f t="shared" si="16"/>
        <v>1</v>
      </c>
      <c r="AJ72" s="834" t="b">
        <f t="shared" si="19"/>
        <v>1</v>
      </c>
      <c r="AK72" s="834" t="b">
        <f t="shared" si="17"/>
        <v>1</v>
      </c>
      <c r="AL72" s="834" t="b">
        <f t="shared" si="17"/>
        <v>1</v>
      </c>
      <c r="AM72" s="834" t="b">
        <f t="shared" si="17"/>
        <v>1</v>
      </c>
      <c r="AN72" s="834" t="b">
        <f t="shared" si="17"/>
        <v>1</v>
      </c>
    </row>
    <row r="73" spans="1:40" s="13" customFormat="1" ht="31.5">
      <c r="A73" s="69" t="s">
        <v>486</v>
      </c>
      <c r="B73" s="108" t="s">
        <v>169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66"/>
      <c r="AA73" s="466"/>
      <c r="AC73" s="834" t="b">
        <f t="shared" si="16"/>
        <v>1</v>
      </c>
      <c r="AD73" s="834" t="b">
        <f t="shared" si="16"/>
        <v>1</v>
      </c>
      <c r="AE73" s="834" t="b">
        <f t="shared" si="16"/>
        <v>1</v>
      </c>
      <c r="AF73" s="834" t="b">
        <f t="shared" si="16"/>
        <v>0</v>
      </c>
      <c r="AG73" s="834" t="b">
        <f t="shared" si="16"/>
        <v>1</v>
      </c>
      <c r="AH73" s="834" t="b">
        <f t="shared" si="16"/>
        <v>1</v>
      </c>
      <c r="AI73" s="834" t="b">
        <f t="shared" si="16"/>
        <v>1</v>
      </c>
      <c r="AJ73" s="834" t="b">
        <f t="shared" si="19"/>
        <v>1</v>
      </c>
      <c r="AK73" s="834" t="b">
        <f t="shared" si="17"/>
        <v>1</v>
      </c>
      <c r="AL73" s="834" t="b">
        <f t="shared" si="17"/>
        <v>1</v>
      </c>
      <c r="AM73" s="834" t="b">
        <f t="shared" si="17"/>
        <v>1</v>
      </c>
      <c r="AN73" s="834" t="b">
        <f t="shared" si="17"/>
        <v>1</v>
      </c>
    </row>
    <row r="74" spans="1:40" s="13" customFormat="1" ht="15.75">
      <c r="A74" s="69" t="s">
        <v>351</v>
      </c>
      <c r="B74" s="108" t="s">
        <v>451</v>
      </c>
      <c r="C74" s="85"/>
      <c r="D74" s="85" t="s">
        <v>270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66"/>
      <c r="AA74" s="466"/>
      <c r="AC74" s="834" t="b">
        <f aca="true" t="shared" si="20" ref="AC74:AN74">ISBLANK(N74)</f>
        <v>1</v>
      </c>
      <c r="AD74" s="834" t="b">
        <f t="shared" si="20"/>
        <v>1</v>
      </c>
      <c r="AE74" s="834" t="b">
        <f t="shared" si="20"/>
        <v>1</v>
      </c>
      <c r="AF74" s="834" t="b">
        <f t="shared" si="20"/>
        <v>1</v>
      </c>
      <c r="AG74" s="834" t="b">
        <f t="shared" si="20"/>
        <v>1</v>
      </c>
      <c r="AH74" s="834" t="b">
        <f t="shared" si="20"/>
        <v>1</v>
      </c>
      <c r="AI74" s="834" t="b">
        <f t="shared" si="20"/>
        <v>1</v>
      </c>
      <c r="AJ74" s="834" t="b">
        <f t="shared" si="20"/>
        <v>1</v>
      </c>
      <c r="AK74" s="834" t="b">
        <f t="shared" si="20"/>
        <v>0</v>
      </c>
      <c r="AL74" s="834" t="b">
        <f t="shared" si="20"/>
        <v>1</v>
      </c>
      <c r="AM74" s="834" t="b">
        <f t="shared" si="20"/>
        <v>1</v>
      </c>
      <c r="AN74" s="834" t="b">
        <f t="shared" si="20"/>
        <v>1</v>
      </c>
    </row>
    <row r="75" spans="1:40" s="13" customFormat="1" ht="15.75">
      <c r="A75" s="69" t="s">
        <v>465</v>
      </c>
      <c r="B75" s="108" t="s">
        <v>166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66"/>
      <c r="AA75" s="466"/>
      <c r="AC75" s="834" t="b">
        <f t="shared" si="16"/>
        <v>1</v>
      </c>
      <c r="AD75" s="834" t="b">
        <f t="shared" si="16"/>
        <v>1</v>
      </c>
      <c r="AE75" s="834" t="b">
        <f t="shared" si="16"/>
        <v>1</v>
      </c>
      <c r="AF75" s="834" t="b">
        <f t="shared" si="16"/>
        <v>1</v>
      </c>
      <c r="AG75" s="834" t="b">
        <f t="shared" si="16"/>
        <v>1</v>
      </c>
      <c r="AH75" s="834" t="b">
        <f t="shared" si="16"/>
        <v>1</v>
      </c>
      <c r="AI75" s="834" t="b">
        <f t="shared" si="16"/>
        <v>1</v>
      </c>
      <c r="AJ75" s="834" t="b">
        <f t="shared" si="19"/>
        <v>1</v>
      </c>
      <c r="AK75" s="834" t="b">
        <f t="shared" si="17"/>
        <v>1</v>
      </c>
      <c r="AL75" s="834" t="b">
        <f t="shared" si="17"/>
        <v>1</v>
      </c>
      <c r="AM75" s="834" t="b">
        <f t="shared" si="17"/>
        <v>1</v>
      </c>
      <c r="AN75" s="834" t="b">
        <f t="shared" si="17"/>
        <v>1</v>
      </c>
    </row>
    <row r="76" spans="1:40" s="13" customFormat="1" ht="15.75">
      <c r="A76" s="69" t="s">
        <v>487</v>
      </c>
      <c r="B76" s="108" t="s">
        <v>166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66"/>
      <c r="AA76" s="466"/>
      <c r="AC76" s="834" t="b">
        <f t="shared" si="16"/>
        <v>1</v>
      </c>
      <c r="AD76" s="834" t="b">
        <f t="shared" si="16"/>
        <v>1</v>
      </c>
      <c r="AE76" s="834" t="b">
        <f t="shared" si="16"/>
        <v>1</v>
      </c>
      <c r="AF76" s="834" t="b">
        <f t="shared" si="16"/>
        <v>1</v>
      </c>
      <c r="AG76" s="834" t="b">
        <f t="shared" si="16"/>
        <v>1</v>
      </c>
      <c r="AH76" s="834" t="b">
        <f t="shared" si="16"/>
        <v>1</v>
      </c>
      <c r="AI76" s="834" t="b">
        <f t="shared" si="16"/>
        <v>1</v>
      </c>
      <c r="AJ76" s="834" t="b">
        <f t="shared" si="19"/>
        <v>1</v>
      </c>
      <c r="AK76" s="834" t="b">
        <f t="shared" si="17"/>
        <v>1</v>
      </c>
      <c r="AL76" s="834" t="b">
        <f t="shared" si="17"/>
        <v>0</v>
      </c>
      <c r="AM76" s="834" t="b">
        <f t="shared" si="17"/>
        <v>1</v>
      </c>
      <c r="AN76" s="834" t="b">
        <f t="shared" si="17"/>
        <v>1</v>
      </c>
    </row>
    <row r="77" spans="1:40" s="13" customFormat="1" ht="15.75">
      <c r="A77" s="69" t="s">
        <v>488</v>
      </c>
      <c r="B77" s="108" t="s">
        <v>166</v>
      </c>
      <c r="C77" s="85" t="s">
        <v>271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66"/>
      <c r="AA77" s="466"/>
      <c r="AC77" s="834" t="b">
        <f t="shared" si="16"/>
        <v>1</v>
      </c>
      <c r="AD77" s="834" t="b">
        <f t="shared" si="16"/>
        <v>1</v>
      </c>
      <c r="AE77" s="834" t="b">
        <f t="shared" si="16"/>
        <v>1</v>
      </c>
      <c r="AF77" s="834" t="b">
        <f t="shared" si="16"/>
        <v>1</v>
      </c>
      <c r="AG77" s="834" t="b">
        <f t="shared" si="16"/>
        <v>1</v>
      </c>
      <c r="AH77" s="834" t="b">
        <f t="shared" si="16"/>
        <v>1</v>
      </c>
      <c r="AI77" s="834" t="b">
        <f t="shared" si="16"/>
        <v>1</v>
      </c>
      <c r="AJ77" s="834" t="b">
        <f t="shared" si="19"/>
        <v>1</v>
      </c>
      <c r="AK77" s="834" t="b">
        <f t="shared" si="17"/>
        <v>1</v>
      </c>
      <c r="AL77" s="834" t="b">
        <f t="shared" si="17"/>
        <v>1</v>
      </c>
      <c r="AM77" s="834" t="b">
        <f t="shared" si="17"/>
        <v>0</v>
      </c>
      <c r="AN77" s="834" t="b">
        <f t="shared" si="17"/>
        <v>1</v>
      </c>
    </row>
    <row r="78" spans="1:40" s="13" customFormat="1" ht="15.75">
      <c r="A78" s="69" t="s">
        <v>466</v>
      </c>
      <c r="B78" s="108" t="s">
        <v>167</v>
      </c>
      <c r="C78" s="85">
        <v>7</v>
      </c>
      <c r="D78" s="85"/>
      <c r="E78" s="85"/>
      <c r="F78" s="110"/>
      <c r="G78" s="123">
        <v>6</v>
      </c>
      <c r="H78" s="85">
        <f t="shared" si="18"/>
        <v>180</v>
      </c>
      <c r="I78" s="85">
        <f>SUMPRODUCT(N78:Y78,$N$7:$Y$7)</f>
        <v>75</v>
      </c>
      <c r="J78" s="85">
        <v>30</v>
      </c>
      <c r="K78" s="85">
        <v>45</v>
      </c>
      <c r="L78" s="85"/>
      <c r="M78" s="97">
        <f>H78-I78</f>
        <v>105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5</v>
      </c>
      <c r="X78" s="85"/>
      <c r="Y78" s="103"/>
      <c r="Z78" s="466"/>
      <c r="AA78" s="466"/>
      <c r="AC78" s="834" t="b">
        <f t="shared" si="16"/>
        <v>1</v>
      </c>
      <c r="AD78" s="834" t="b">
        <f t="shared" si="16"/>
        <v>1</v>
      </c>
      <c r="AE78" s="834" t="b">
        <f t="shared" si="16"/>
        <v>1</v>
      </c>
      <c r="AF78" s="834" t="b">
        <f t="shared" si="16"/>
        <v>1</v>
      </c>
      <c r="AG78" s="834" t="b">
        <f t="shared" si="16"/>
        <v>1</v>
      </c>
      <c r="AH78" s="834" t="b">
        <f t="shared" si="16"/>
        <v>1</v>
      </c>
      <c r="AI78" s="834" t="b">
        <f t="shared" si="16"/>
        <v>1</v>
      </c>
      <c r="AJ78" s="834" t="b">
        <f t="shared" si="19"/>
        <v>1</v>
      </c>
      <c r="AK78" s="834" t="b">
        <f t="shared" si="17"/>
        <v>1</v>
      </c>
      <c r="AL78" s="834" t="b">
        <f t="shared" si="17"/>
        <v>0</v>
      </c>
      <c r="AM78" s="834" t="b">
        <f t="shared" si="17"/>
        <v>1</v>
      </c>
      <c r="AN78" s="834" t="b">
        <f t="shared" si="17"/>
        <v>1</v>
      </c>
    </row>
    <row r="79" spans="1:40" s="13" customFormat="1" ht="16.5" thickBot="1">
      <c r="A79" s="69" t="s">
        <v>467</v>
      </c>
      <c r="B79" s="108" t="s">
        <v>168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66"/>
      <c r="AA79" s="466"/>
      <c r="AC79" s="834" t="b">
        <f t="shared" si="16"/>
        <v>1</v>
      </c>
      <c r="AD79" s="834" t="b">
        <f t="shared" si="16"/>
        <v>1</v>
      </c>
      <c r="AE79" s="834" t="b">
        <f t="shared" si="16"/>
        <v>1</v>
      </c>
      <c r="AF79" s="834" t="b">
        <f t="shared" si="16"/>
        <v>1</v>
      </c>
      <c r="AG79" s="834" t="b">
        <f t="shared" si="16"/>
        <v>1</v>
      </c>
      <c r="AH79" s="834" t="b">
        <f t="shared" si="16"/>
        <v>1</v>
      </c>
      <c r="AI79" s="834" t="b">
        <f t="shared" si="16"/>
        <v>0</v>
      </c>
      <c r="AJ79" s="834" t="b">
        <f t="shared" si="19"/>
        <v>1</v>
      </c>
      <c r="AK79" s="834" t="b">
        <f t="shared" si="17"/>
        <v>1</v>
      </c>
      <c r="AL79" s="834" t="b">
        <f t="shared" si="17"/>
        <v>1</v>
      </c>
      <c r="AM79" s="834" t="b">
        <f t="shared" si="17"/>
        <v>1</v>
      </c>
      <c r="AN79" s="834" t="b">
        <f t="shared" si="17"/>
        <v>1</v>
      </c>
    </row>
    <row r="80" spans="1:40" s="13" customFormat="1" ht="17.25" customHeight="1" thickBot="1">
      <c r="A80" s="1110" t="s">
        <v>354</v>
      </c>
      <c r="B80" s="1110"/>
      <c r="C80" s="1110"/>
      <c r="D80" s="1110"/>
      <c r="E80" s="1110"/>
      <c r="F80" s="1092"/>
      <c r="G80" s="737">
        <f aca="true" t="shared" si="21" ref="G80:M80">SUM(G46:G52,G56:G57,G60:G60,G65,G66,G69,G74,G75,G78,G79)</f>
        <v>86</v>
      </c>
      <c r="H80" s="362">
        <f t="shared" si="21"/>
        <v>2580</v>
      </c>
      <c r="I80" s="362">
        <f t="shared" si="21"/>
        <v>1146</v>
      </c>
      <c r="J80" s="362">
        <f t="shared" si="21"/>
        <v>524</v>
      </c>
      <c r="K80" s="362">
        <f t="shared" si="21"/>
        <v>538</v>
      </c>
      <c r="L80" s="362">
        <f t="shared" si="21"/>
        <v>84</v>
      </c>
      <c r="M80" s="362">
        <f t="shared" si="21"/>
        <v>1434</v>
      </c>
      <c r="N80" s="65">
        <f aca="true" t="shared" si="22" ref="N80:Y80">SUM(N46:N79)</f>
        <v>4</v>
      </c>
      <c r="O80" s="63">
        <f t="shared" si="22"/>
        <v>7</v>
      </c>
      <c r="P80" s="63">
        <f t="shared" si="22"/>
        <v>8</v>
      </c>
      <c r="Q80" s="63">
        <f t="shared" si="22"/>
        <v>11</v>
      </c>
      <c r="R80" s="63">
        <f t="shared" si="22"/>
        <v>11</v>
      </c>
      <c r="S80" s="63">
        <f t="shared" si="22"/>
        <v>21</v>
      </c>
      <c r="T80" s="63">
        <f t="shared" si="22"/>
        <v>6</v>
      </c>
      <c r="U80" s="63">
        <f t="shared" si="22"/>
        <v>0</v>
      </c>
      <c r="V80" s="63">
        <f t="shared" si="22"/>
        <v>12</v>
      </c>
      <c r="W80" s="63">
        <f t="shared" si="22"/>
        <v>15</v>
      </c>
      <c r="X80" s="63">
        <f t="shared" si="22"/>
        <v>8</v>
      </c>
      <c r="Y80" s="63">
        <f t="shared" si="22"/>
        <v>0</v>
      </c>
      <c r="Z80" s="729">
        <f>G80*30</f>
        <v>2580</v>
      </c>
      <c r="AA80" s="730"/>
      <c r="AC80" s="735">
        <f aca="true" t="shared" si="23" ref="AC80:AN80">SUMIF(AC46:AC79,FALSE,$G46:$G79)</f>
        <v>4</v>
      </c>
      <c r="AD80" s="735">
        <f t="shared" si="23"/>
        <v>5</v>
      </c>
      <c r="AE80" s="735">
        <f t="shared" si="23"/>
        <v>5</v>
      </c>
      <c r="AF80" s="735">
        <f t="shared" si="23"/>
        <v>11</v>
      </c>
      <c r="AG80" s="735">
        <f t="shared" si="23"/>
        <v>8</v>
      </c>
      <c r="AH80" s="735">
        <f t="shared" si="23"/>
        <v>16</v>
      </c>
      <c r="AI80" s="735">
        <f t="shared" si="23"/>
        <v>5</v>
      </c>
      <c r="AJ80" s="735">
        <f t="shared" si="23"/>
        <v>0</v>
      </c>
      <c r="AK80" s="735">
        <f t="shared" si="23"/>
        <v>9</v>
      </c>
      <c r="AL80" s="735">
        <f t="shared" si="23"/>
        <v>16.5</v>
      </c>
      <c r="AM80" s="735">
        <f t="shared" si="23"/>
        <v>6.5</v>
      </c>
      <c r="AN80" s="735">
        <f t="shared" si="23"/>
        <v>0</v>
      </c>
    </row>
    <row r="81" spans="1:40" s="17" customFormat="1" ht="16.5" customHeight="1" thickBot="1">
      <c r="A81" s="1094" t="s">
        <v>352</v>
      </c>
      <c r="B81" s="1095"/>
      <c r="C81" s="1095"/>
      <c r="D81" s="1095"/>
      <c r="E81" s="1095"/>
      <c r="F81" s="1095"/>
      <c r="G81" s="1111"/>
      <c r="H81" s="1111"/>
      <c r="I81" s="1111"/>
      <c r="J81" s="1111"/>
      <c r="K81" s="1111"/>
      <c r="L81" s="1111"/>
      <c r="M81" s="1111"/>
      <c r="N81" s="1095"/>
      <c r="O81" s="1095"/>
      <c r="P81" s="1095"/>
      <c r="Q81" s="1095"/>
      <c r="R81" s="1095"/>
      <c r="S81" s="1095"/>
      <c r="T81" s="1095"/>
      <c r="U81" s="1095"/>
      <c r="V81" s="1095"/>
      <c r="W81" s="1095"/>
      <c r="X81" s="1095"/>
      <c r="Y81" s="1097"/>
      <c r="Z81" s="731"/>
      <c r="AA81" s="73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</row>
    <row r="82" spans="1:40" s="17" customFormat="1" ht="16.5" customHeight="1">
      <c r="A82" s="68" t="s">
        <v>173</v>
      </c>
      <c r="B82" s="108" t="s">
        <v>193</v>
      </c>
      <c r="C82" s="202"/>
      <c r="D82" s="203" t="s">
        <v>280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66" t="s">
        <v>444</v>
      </c>
      <c r="AA82" s="466"/>
      <c r="AC82" s="721"/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</row>
    <row r="83" spans="1:40" s="17" customFormat="1" ht="15.75" customHeight="1">
      <c r="A83" s="69" t="s">
        <v>174</v>
      </c>
      <c r="B83" s="167" t="s">
        <v>194</v>
      </c>
      <c r="C83" s="210"/>
      <c r="D83" s="80" t="s">
        <v>270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65" t="s">
        <v>34</v>
      </c>
      <c r="AA83" s="466">
        <f>G82</f>
        <v>4.5</v>
      </c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</row>
    <row r="84" spans="1:40" s="17" customFormat="1" ht="15.75">
      <c r="A84" s="70" t="s">
        <v>175</v>
      </c>
      <c r="B84" s="167" t="s">
        <v>31</v>
      </c>
      <c r="C84" s="214"/>
      <c r="D84" s="215" t="s">
        <v>281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65" t="s">
        <v>35</v>
      </c>
      <c r="AA84" s="466"/>
      <c r="AC84" s="721"/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65" t="s">
        <v>36</v>
      </c>
      <c r="AA85" s="466">
        <f>G83</f>
        <v>4.5</v>
      </c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</row>
    <row r="86" spans="1:40" s="17" customFormat="1" ht="16.5" thickBot="1">
      <c r="A86" s="1092" t="s">
        <v>353</v>
      </c>
      <c r="B86" s="1093"/>
      <c r="C86" s="1093"/>
      <c r="D86" s="1093"/>
      <c r="E86" s="1093"/>
      <c r="F86" s="1093"/>
      <c r="G86" s="169">
        <f aca="true" t="shared" si="24" ref="G86:M86">SUM(G82:G84,G85)</f>
        <v>13.5</v>
      </c>
      <c r="H86" s="169">
        <f t="shared" si="24"/>
        <v>405</v>
      </c>
      <c r="I86" s="169">
        <f t="shared" si="24"/>
        <v>250</v>
      </c>
      <c r="J86" s="169">
        <f t="shared" si="24"/>
        <v>0</v>
      </c>
      <c r="K86" s="169">
        <f t="shared" si="24"/>
        <v>0</v>
      </c>
      <c r="L86" s="169">
        <f t="shared" si="24"/>
        <v>250</v>
      </c>
      <c r="M86" s="169">
        <f t="shared" si="24"/>
        <v>155</v>
      </c>
      <c r="N86" s="94">
        <f aca="true" t="shared" si="25" ref="N86:Y86">SUM(N82:N85)</f>
        <v>0</v>
      </c>
      <c r="O86" s="63">
        <f t="shared" si="25"/>
        <v>0</v>
      </c>
      <c r="P86" s="63">
        <f t="shared" si="25"/>
        <v>0</v>
      </c>
      <c r="Q86" s="63">
        <f t="shared" si="25"/>
        <v>0</v>
      </c>
      <c r="R86" s="63">
        <f t="shared" si="25"/>
        <v>0</v>
      </c>
      <c r="S86" s="63">
        <f t="shared" si="25"/>
        <v>0</v>
      </c>
      <c r="T86" s="63">
        <f t="shared" si="25"/>
        <v>0</v>
      </c>
      <c r="U86" s="63">
        <f t="shared" si="25"/>
        <v>0</v>
      </c>
      <c r="V86" s="63">
        <f t="shared" si="25"/>
        <v>0</v>
      </c>
      <c r="W86" s="63">
        <f t="shared" si="25"/>
        <v>0</v>
      </c>
      <c r="X86" s="63">
        <f t="shared" si="25"/>
        <v>0</v>
      </c>
      <c r="Y86" s="63">
        <f t="shared" si="25"/>
        <v>0</v>
      </c>
      <c r="Z86" s="465" t="s">
        <v>37</v>
      </c>
      <c r="AA86" s="730">
        <f>G84+G88</f>
        <v>12</v>
      </c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</row>
    <row r="87" spans="1:40" s="17" customFormat="1" ht="16.5" customHeight="1" thickBot="1">
      <c r="A87" s="1094" t="s">
        <v>431</v>
      </c>
      <c r="B87" s="1095"/>
      <c r="C87" s="1095"/>
      <c r="D87" s="1095"/>
      <c r="E87" s="1095"/>
      <c r="F87" s="1095"/>
      <c r="G87" s="1096"/>
      <c r="H87" s="1096"/>
      <c r="I87" s="1096"/>
      <c r="J87" s="1096"/>
      <c r="K87" s="1096"/>
      <c r="L87" s="1096"/>
      <c r="M87" s="1096"/>
      <c r="N87" s="1095"/>
      <c r="O87" s="1095"/>
      <c r="P87" s="1095"/>
      <c r="Q87" s="1095"/>
      <c r="R87" s="1095"/>
      <c r="S87" s="1095"/>
      <c r="T87" s="1095"/>
      <c r="U87" s="1095"/>
      <c r="V87" s="1095"/>
      <c r="W87" s="1095"/>
      <c r="X87" s="1095"/>
      <c r="Y87" s="1097"/>
      <c r="Z87" s="731"/>
      <c r="AA87" s="73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</row>
    <row r="88" spans="1:40" s="17" customFormat="1" ht="16.5" thickBot="1">
      <c r="A88" s="146" t="s">
        <v>356</v>
      </c>
      <c r="B88" s="674" t="s">
        <v>430</v>
      </c>
      <c r="C88" s="217" t="s">
        <v>265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66"/>
      <c r="AA88" s="466"/>
      <c r="AC88" s="721"/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</row>
    <row r="89" spans="1:40" s="17" customFormat="1" ht="16.5" thickBot="1">
      <c r="A89" s="1118" t="s">
        <v>357</v>
      </c>
      <c r="B89" s="1119"/>
      <c r="C89" s="1119"/>
      <c r="D89" s="1119"/>
      <c r="E89" s="1119"/>
      <c r="F89" s="1120"/>
      <c r="G89" s="66">
        <f>G88</f>
        <v>7.5</v>
      </c>
      <c r="H89" s="66">
        <f>H88</f>
        <v>225</v>
      </c>
      <c r="I89" s="66">
        <f aca="true" t="shared" si="26" ref="I89:Y89">I88</f>
        <v>45</v>
      </c>
      <c r="J89" s="66">
        <f t="shared" si="26"/>
        <v>0</v>
      </c>
      <c r="K89" s="66">
        <f t="shared" si="26"/>
        <v>0</v>
      </c>
      <c r="L89" s="66">
        <f t="shared" si="26"/>
        <v>45</v>
      </c>
      <c r="M89" s="66">
        <f t="shared" si="26"/>
        <v>0</v>
      </c>
      <c r="N89" s="67">
        <f t="shared" si="26"/>
        <v>0</v>
      </c>
      <c r="O89" s="67">
        <f t="shared" si="26"/>
        <v>0</v>
      </c>
      <c r="P89" s="67">
        <f t="shared" si="26"/>
        <v>0</v>
      </c>
      <c r="Q89" s="67">
        <f t="shared" si="26"/>
        <v>0</v>
      </c>
      <c r="R89" s="67">
        <f t="shared" si="26"/>
        <v>0</v>
      </c>
      <c r="S89" s="67">
        <f t="shared" si="26"/>
        <v>0</v>
      </c>
      <c r="T89" s="67">
        <f t="shared" si="26"/>
        <v>0</v>
      </c>
      <c r="U89" s="67">
        <f t="shared" si="26"/>
        <v>0</v>
      </c>
      <c r="V89" s="67">
        <f t="shared" si="26"/>
        <v>0</v>
      </c>
      <c r="W89" s="67">
        <f t="shared" si="26"/>
        <v>0</v>
      </c>
      <c r="X89" s="67">
        <f t="shared" si="26"/>
        <v>0</v>
      </c>
      <c r="Y89" s="67">
        <f t="shared" si="26"/>
        <v>0</v>
      </c>
      <c r="Z89" s="730"/>
      <c r="AA89" s="730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</row>
    <row r="90" spans="1:40" s="13" customFormat="1" ht="22.5" customHeight="1" thickBot="1">
      <c r="A90" s="1092" t="s">
        <v>358</v>
      </c>
      <c r="B90" s="1093"/>
      <c r="C90" s="1093"/>
      <c r="D90" s="1093"/>
      <c r="E90" s="1093"/>
      <c r="F90" s="1093"/>
      <c r="G90" s="1121"/>
      <c r="H90" s="1093"/>
      <c r="I90" s="1093"/>
      <c r="J90" s="1093"/>
      <c r="K90" s="1093"/>
      <c r="L90" s="1093"/>
      <c r="M90" s="1093"/>
      <c r="N90" s="1093"/>
      <c r="O90" s="1093"/>
      <c r="P90" s="1093"/>
      <c r="Q90" s="1093"/>
      <c r="R90" s="1093"/>
      <c r="S90" s="1093"/>
      <c r="T90" s="1093"/>
      <c r="U90" s="1093"/>
      <c r="V90" s="1093"/>
      <c r="W90" s="1093"/>
      <c r="X90" s="1093"/>
      <c r="Y90" s="1122"/>
      <c r="Z90" s="443"/>
      <c r="AA90" s="443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123" t="s">
        <v>359</v>
      </c>
      <c r="B91" s="1124"/>
      <c r="C91" s="1124"/>
      <c r="D91" s="1124"/>
      <c r="E91" s="1124"/>
      <c r="F91" s="1124"/>
      <c r="G91" s="1124"/>
      <c r="H91" s="1124"/>
      <c r="I91" s="1124"/>
      <c r="J91" s="1124"/>
      <c r="K91" s="1124"/>
      <c r="L91" s="1124"/>
      <c r="M91" s="1124"/>
      <c r="N91" s="1124"/>
      <c r="O91" s="1124"/>
      <c r="P91" s="1124"/>
      <c r="Q91" s="1124"/>
      <c r="R91" s="1124"/>
      <c r="S91" s="1124"/>
      <c r="T91" s="1124"/>
      <c r="U91" s="1124"/>
      <c r="V91" s="1124"/>
      <c r="W91" s="1124"/>
      <c r="X91" s="1124"/>
      <c r="Y91" s="1125"/>
      <c r="Z91" s="444"/>
      <c r="AA91" s="444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5.75">
      <c r="A92" s="1187" t="s">
        <v>227</v>
      </c>
      <c r="B92" s="376" t="s">
        <v>432</v>
      </c>
      <c r="C92" s="277"/>
      <c r="D92" s="277" t="s">
        <v>268</v>
      </c>
      <c r="E92" s="277"/>
      <c r="F92" s="277"/>
      <c r="G92" s="693">
        <v>3</v>
      </c>
      <c r="H92" s="694">
        <f aca="true" t="shared" si="27" ref="H92:H114">G92*30</f>
        <v>90</v>
      </c>
      <c r="I92" s="695">
        <f>J92+K92+L92</f>
        <v>36</v>
      </c>
      <c r="J92" s="696">
        <v>18</v>
      </c>
      <c r="K92" s="696"/>
      <c r="L92" s="696">
        <v>18</v>
      </c>
      <c r="M92" s="695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97"/>
      <c r="Z92" s="465" t="s">
        <v>34</v>
      </c>
      <c r="AA92" s="732"/>
      <c r="AC92" s="83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5.75">
      <c r="A93" s="1183"/>
      <c r="B93" s="676" t="s">
        <v>234</v>
      </c>
      <c r="C93" s="677"/>
      <c r="D93" s="678" t="s">
        <v>268</v>
      </c>
      <c r="E93" s="678"/>
      <c r="F93" s="679"/>
      <c r="G93" s="689">
        <v>3</v>
      </c>
      <c r="H93" s="690">
        <f t="shared" si="27"/>
        <v>90</v>
      </c>
      <c r="I93" s="691">
        <f aca="true" t="shared" si="28" ref="I93:I99">J93+K93+L93</f>
        <v>36</v>
      </c>
      <c r="J93" s="683">
        <v>18</v>
      </c>
      <c r="K93" s="683"/>
      <c r="L93" s="683">
        <v>18</v>
      </c>
      <c r="M93" s="692">
        <f aca="true" t="shared" si="29" ref="M93:M99">H93-I93</f>
        <v>54</v>
      </c>
      <c r="N93" s="677"/>
      <c r="O93" s="685"/>
      <c r="P93" s="679"/>
      <c r="Q93" s="677"/>
      <c r="R93" s="277">
        <v>2</v>
      </c>
      <c r="S93" s="277">
        <v>2</v>
      </c>
      <c r="T93" s="686"/>
      <c r="U93" s="685"/>
      <c r="V93" s="679"/>
      <c r="W93" s="677"/>
      <c r="X93" s="687"/>
      <c r="Y93" s="688"/>
      <c r="Z93" s="465" t="s">
        <v>35</v>
      </c>
      <c r="AA93" s="732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5.75">
      <c r="A94" s="1183"/>
      <c r="B94" s="676" t="s">
        <v>236</v>
      </c>
      <c r="C94" s="677"/>
      <c r="D94" s="678" t="s">
        <v>268</v>
      </c>
      <c r="E94" s="678"/>
      <c r="F94" s="679"/>
      <c r="G94" s="689">
        <v>3</v>
      </c>
      <c r="H94" s="690">
        <f t="shared" si="27"/>
        <v>90</v>
      </c>
      <c r="I94" s="691">
        <f t="shared" si="28"/>
        <v>36</v>
      </c>
      <c r="J94" s="683"/>
      <c r="K94" s="683"/>
      <c r="L94" s="683">
        <v>36</v>
      </c>
      <c r="M94" s="692">
        <f t="shared" si="29"/>
        <v>54</v>
      </c>
      <c r="N94" s="677"/>
      <c r="O94" s="685"/>
      <c r="P94" s="679"/>
      <c r="Q94" s="677"/>
      <c r="R94" s="277">
        <v>2</v>
      </c>
      <c r="S94" s="277">
        <v>2</v>
      </c>
      <c r="T94" s="686"/>
      <c r="U94" s="685"/>
      <c r="V94" s="679"/>
      <c r="W94" s="677"/>
      <c r="X94" s="687"/>
      <c r="Y94" s="688"/>
      <c r="Z94" s="465" t="s">
        <v>36</v>
      </c>
      <c r="AA94" s="732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5.75">
      <c r="A95" s="1183"/>
      <c r="B95" s="676" t="s">
        <v>48</v>
      </c>
      <c r="C95" s="677"/>
      <c r="D95" s="678" t="s">
        <v>268</v>
      </c>
      <c r="E95" s="678"/>
      <c r="F95" s="679"/>
      <c r="G95" s="689">
        <v>3</v>
      </c>
      <c r="H95" s="690">
        <f t="shared" si="27"/>
        <v>90</v>
      </c>
      <c r="I95" s="691">
        <f t="shared" si="28"/>
        <v>36</v>
      </c>
      <c r="J95" s="683">
        <v>18</v>
      </c>
      <c r="K95" s="683"/>
      <c r="L95" s="683">
        <v>18</v>
      </c>
      <c r="M95" s="692">
        <f t="shared" si="29"/>
        <v>54</v>
      </c>
      <c r="N95" s="677"/>
      <c r="O95" s="685"/>
      <c r="P95" s="679"/>
      <c r="Q95" s="677"/>
      <c r="R95" s="277">
        <v>2</v>
      </c>
      <c r="S95" s="277">
        <v>2</v>
      </c>
      <c r="T95" s="686"/>
      <c r="U95" s="685"/>
      <c r="V95" s="679"/>
      <c r="W95" s="677"/>
      <c r="X95" s="687"/>
      <c r="Y95" s="688"/>
      <c r="Z95" s="465" t="s">
        <v>37</v>
      </c>
      <c r="AA95" s="732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5.75">
      <c r="A96" s="1183"/>
      <c r="B96" s="676" t="s">
        <v>244</v>
      </c>
      <c r="C96" s="677"/>
      <c r="D96" s="678" t="s">
        <v>268</v>
      </c>
      <c r="E96" s="678"/>
      <c r="F96" s="679"/>
      <c r="G96" s="689">
        <v>3</v>
      </c>
      <c r="H96" s="690">
        <f t="shared" si="27"/>
        <v>90</v>
      </c>
      <c r="I96" s="691">
        <f t="shared" si="28"/>
        <v>36</v>
      </c>
      <c r="J96" s="683">
        <v>18</v>
      </c>
      <c r="K96" s="683"/>
      <c r="L96" s="683">
        <v>18</v>
      </c>
      <c r="M96" s="692">
        <f t="shared" si="29"/>
        <v>54</v>
      </c>
      <c r="N96" s="677"/>
      <c r="O96" s="685"/>
      <c r="P96" s="679"/>
      <c r="Q96" s="677"/>
      <c r="R96" s="277">
        <v>2</v>
      </c>
      <c r="S96" s="277">
        <v>2</v>
      </c>
      <c r="T96" s="686"/>
      <c r="U96" s="685"/>
      <c r="V96" s="679"/>
      <c r="W96" s="677"/>
      <c r="X96" s="687"/>
      <c r="Y96" s="688"/>
      <c r="Z96" s="732"/>
      <c r="AA96" s="732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5.75">
      <c r="A97" s="1183"/>
      <c r="B97" s="676" t="s">
        <v>188</v>
      </c>
      <c r="C97" s="677"/>
      <c r="D97" s="678" t="s">
        <v>268</v>
      </c>
      <c r="E97" s="678"/>
      <c r="F97" s="679"/>
      <c r="G97" s="689">
        <v>3</v>
      </c>
      <c r="H97" s="690">
        <f t="shared" si="27"/>
        <v>90</v>
      </c>
      <c r="I97" s="691">
        <f t="shared" si="28"/>
        <v>36</v>
      </c>
      <c r="J97" s="683">
        <v>18</v>
      </c>
      <c r="K97" s="683"/>
      <c r="L97" s="683">
        <v>18</v>
      </c>
      <c r="M97" s="692">
        <f t="shared" si="29"/>
        <v>54</v>
      </c>
      <c r="N97" s="677"/>
      <c r="O97" s="685"/>
      <c r="P97" s="679"/>
      <c r="Q97" s="677"/>
      <c r="R97" s="277">
        <v>2</v>
      </c>
      <c r="S97" s="277">
        <v>2</v>
      </c>
      <c r="T97" s="686"/>
      <c r="U97" s="685"/>
      <c r="V97" s="679"/>
      <c r="W97" s="677"/>
      <c r="X97" s="687"/>
      <c r="Y97" s="688"/>
      <c r="Z97" s="732"/>
      <c r="AA97" s="732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5.75">
      <c r="A98" s="1183"/>
      <c r="B98" s="676" t="s">
        <v>228</v>
      </c>
      <c r="C98" s="677"/>
      <c r="D98" s="678" t="s">
        <v>268</v>
      </c>
      <c r="E98" s="678"/>
      <c r="F98" s="679"/>
      <c r="G98" s="689">
        <v>3</v>
      </c>
      <c r="H98" s="690">
        <f t="shared" si="27"/>
        <v>90</v>
      </c>
      <c r="I98" s="691">
        <f t="shared" si="28"/>
        <v>36</v>
      </c>
      <c r="J98" s="683">
        <v>18</v>
      </c>
      <c r="K98" s="683"/>
      <c r="L98" s="683">
        <v>18</v>
      </c>
      <c r="M98" s="692">
        <f t="shared" si="29"/>
        <v>54</v>
      </c>
      <c r="N98" s="677"/>
      <c r="O98" s="685"/>
      <c r="P98" s="679"/>
      <c r="Q98" s="677"/>
      <c r="R98" s="277">
        <v>2</v>
      </c>
      <c r="S98" s="277">
        <v>2</v>
      </c>
      <c r="T98" s="686"/>
      <c r="U98" s="685"/>
      <c r="V98" s="679"/>
      <c r="W98" s="677"/>
      <c r="X98" s="687"/>
      <c r="Y98" s="688"/>
      <c r="Z98" s="732"/>
      <c r="AA98" s="732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5.75">
      <c r="A99" s="1183"/>
      <c r="B99" s="676" t="s">
        <v>230</v>
      </c>
      <c r="C99" s="677"/>
      <c r="D99" s="678" t="s">
        <v>268</v>
      </c>
      <c r="E99" s="678"/>
      <c r="F99" s="679"/>
      <c r="G99" s="689">
        <v>3</v>
      </c>
      <c r="H99" s="690">
        <f t="shared" si="27"/>
        <v>90</v>
      </c>
      <c r="I99" s="691">
        <f t="shared" si="28"/>
        <v>36</v>
      </c>
      <c r="J99" s="683">
        <v>18</v>
      </c>
      <c r="K99" s="683"/>
      <c r="L99" s="683">
        <v>18</v>
      </c>
      <c r="M99" s="692">
        <f t="shared" si="29"/>
        <v>54</v>
      </c>
      <c r="N99" s="677"/>
      <c r="O99" s="685"/>
      <c r="P99" s="679"/>
      <c r="Q99" s="677"/>
      <c r="R99" s="277">
        <v>2</v>
      </c>
      <c r="S99" s="277">
        <v>2</v>
      </c>
      <c r="T99" s="686"/>
      <c r="U99" s="685"/>
      <c r="V99" s="679"/>
      <c r="W99" s="677"/>
      <c r="X99" s="687"/>
      <c r="Y99" s="688"/>
      <c r="Z99" s="732"/>
      <c r="AA99" s="732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5.75">
      <c r="A100" s="1188"/>
      <c r="B100" s="676" t="s">
        <v>433</v>
      </c>
      <c r="C100" s="677"/>
      <c r="D100" s="678"/>
      <c r="E100" s="678"/>
      <c r="F100" s="679"/>
      <c r="G100" s="689">
        <v>3</v>
      </c>
      <c r="H100" s="690">
        <f t="shared" si="27"/>
        <v>90</v>
      </c>
      <c r="I100" s="691"/>
      <c r="J100" s="683"/>
      <c r="K100" s="683"/>
      <c r="L100" s="683"/>
      <c r="M100" s="692"/>
      <c r="N100" s="677"/>
      <c r="O100" s="685"/>
      <c r="P100" s="679"/>
      <c r="Q100" s="677"/>
      <c r="R100" s="685"/>
      <c r="S100" s="679"/>
      <c r="T100" s="677"/>
      <c r="U100" s="685"/>
      <c r="V100" s="679"/>
      <c r="W100" s="677"/>
      <c r="X100" s="687"/>
      <c r="Y100" s="688"/>
      <c r="Z100" s="732"/>
      <c r="AA100" s="732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5.75" customHeight="1">
      <c r="A101" s="1185" t="s">
        <v>229</v>
      </c>
      <c r="B101" s="676" t="s">
        <v>434</v>
      </c>
      <c r="C101" s="677"/>
      <c r="D101" s="678">
        <v>5</v>
      </c>
      <c r="E101" s="678"/>
      <c r="F101" s="679"/>
      <c r="G101" s="680">
        <v>3</v>
      </c>
      <c r="H101" s="681">
        <f t="shared" si="27"/>
        <v>90</v>
      </c>
      <c r="I101" s="682">
        <f>J101+K101+L101</f>
        <v>30</v>
      </c>
      <c r="J101" s="683">
        <v>15</v>
      </c>
      <c r="K101" s="683"/>
      <c r="L101" s="683">
        <v>15</v>
      </c>
      <c r="M101" s="684">
        <f>H101-I101</f>
        <v>60</v>
      </c>
      <c r="N101" s="677"/>
      <c r="O101" s="685"/>
      <c r="P101" s="679"/>
      <c r="Q101" s="677"/>
      <c r="R101" s="685"/>
      <c r="S101" s="679"/>
      <c r="T101" s="677">
        <v>2</v>
      </c>
      <c r="U101" s="685"/>
      <c r="V101" s="679"/>
      <c r="W101" s="677"/>
      <c r="X101" s="687"/>
      <c r="Y101" s="688"/>
      <c r="Z101" s="732"/>
      <c r="AA101" s="732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5.75" customHeight="1">
      <c r="A102" s="1183"/>
      <c r="B102" s="676" t="s">
        <v>236</v>
      </c>
      <c r="C102" s="677"/>
      <c r="D102" s="678">
        <v>5</v>
      </c>
      <c r="E102" s="678"/>
      <c r="F102" s="679"/>
      <c r="G102" s="689">
        <v>3</v>
      </c>
      <c r="H102" s="690">
        <f t="shared" si="27"/>
        <v>90</v>
      </c>
      <c r="I102" s="691">
        <f>J102+K102+L102</f>
        <v>30</v>
      </c>
      <c r="J102" s="683"/>
      <c r="K102" s="683"/>
      <c r="L102" s="683">
        <v>30</v>
      </c>
      <c r="M102" s="692">
        <f>H102-I102</f>
        <v>60</v>
      </c>
      <c r="N102" s="677"/>
      <c r="O102" s="685"/>
      <c r="P102" s="679"/>
      <c r="Q102" s="677"/>
      <c r="R102" s="685"/>
      <c r="S102" s="679"/>
      <c r="T102" s="677">
        <v>2</v>
      </c>
      <c r="U102" s="685"/>
      <c r="V102" s="679"/>
      <c r="W102" s="677"/>
      <c r="X102" s="687"/>
      <c r="Y102" s="688"/>
      <c r="Z102" s="732"/>
      <c r="AA102" s="732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5.75" customHeight="1">
      <c r="A103" s="1183"/>
      <c r="B103" s="676" t="s">
        <v>110</v>
      </c>
      <c r="C103" s="677"/>
      <c r="D103" s="678">
        <v>5</v>
      </c>
      <c r="E103" s="678"/>
      <c r="F103" s="679"/>
      <c r="G103" s="689">
        <v>3</v>
      </c>
      <c r="H103" s="690">
        <f t="shared" si="27"/>
        <v>90</v>
      </c>
      <c r="I103" s="691">
        <f>J103+K103+L103</f>
        <v>30</v>
      </c>
      <c r="J103" s="683">
        <v>15</v>
      </c>
      <c r="K103" s="683"/>
      <c r="L103" s="683">
        <v>15</v>
      </c>
      <c r="M103" s="692">
        <f>H103-I103</f>
        <v>60</v>
      </c>
      <c r="N103" s="677"/>
      <c r="O103" s="685"/>
      <c r="P103" s="679"/>
      <c r="Q103" s="677"/>
      <c r="R103" s="685"/>
      <c r="S103" s="679"/>
      <c r="T103" s="677">
        <v>2</v>
      </c>
      <c r="U103" s="685"/>
      <c r="V103" s="679"/>
      <c r="W103" s="677"/>
      <c r="X103" s="687"/>
      <c r="Y103" s="688"/>
      <c r="Z103" s="732"/>
      <c r="AA103" s="732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5.75" customHeight="1">
      <c r="A104" s="1183"/>
      <c r="B104" s="676" t="s">
        <v>47</v>
      </c>
      <c r="C104" s="677"/>
      <c r="D104" s="678">
        <v>5</v>
      </c>
      <c r="E104" s="678"/>
      <c r="F104" s="679"/>
      <c r="G104" s="689">
        <v>3</v>
      </c>
      <c r="H104" s="690">
        <f t="shared" si="27"/>
        <v>90</v>
      </c>
      <c r="I104" s="691">
        <f>J104+K104+L104</f>
        <v>30</v>
      </c>
      <c r="J104" s="683">
        <v>15</v>
      </c>
      <c r="K104" s="683"/>
      <c r="L104" s="683">
        <v>15</v>
      </c>
      <c r="M104" s="692">
        <f>H104-I104</f>
        <v>60</v>
      </c>
      <c r="N104" s="677"/>
      <c r="O104" s="685"/>
      <c r="P104" s="679"/>
      <c r="Q104" s="677"/>
      <c r="R104" s="685"/>
      <c r="S104" s="679"/>
      <c r="T104" s="677">
        <v>2</v>
      </c>
      <c r="U104" s="685"/>
      <c r="V104" s="679"/>
      <c r="W104" s="677"/>
      <c r="X104" s="687"/>
      <c r="Y104" s="688"/>
      <c r="Z104" s="732"/>
      <c r="AA104" s="732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5.75" customHeight="1">
      <c r="A105" s="1183"/>
      <c r="B105" s="676" t="s">
        <v>435</v>
      </c>
      <c r="C105" s="677"/>
      <c r="D105" s="678">
        <v>5</v>
      </c>
      <c r="E105" s="678"/>
      <c r="F105" s="679"/>
      <c r="G105" s="689">
        <v>3</v>
      </c>
      <c r="H105" s="690">
        <f t="shared" si="27"/>
        <v>90</v>
      </c>
      <c r="I105" s="691">
        <f>J105+K105+L105</f>
        <v>30</v>
      </c>
      <c r="J105" s="683">
        <v>15</v>
      </c>
      <c r="K105" s="683"/>
      <c r="L105" s="683">
        <v>15</v>
      </c>
      <c r="M105" s="692">
        <f>H105-I105</f>
        <v>60</v>
      </c>
      <c r="N105" s="677"/>
      <c r="O105" s="685"/>
      <c r="P105" s="679"/>
      <c r="Q105" s="677"/>
      <c r="R105" s="685"/>
      <c r="S105" s="679"/>
      <c r="T105" s="677">
        <v>2</v>
      </c>
      <c r="U105" s="685"/>
      <c r="V105" s="679"/>
      <c r="W105" s="677"/>
      <c r="X105" s="687"/>
      <c r="Y105" s="688"/>
      <c r="Z105" s="732"/>
      <c r="AA105" s="732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5.75" customHeight="1">
      <c r="A106" s="1183"/>
      <c r="B106" s="676" t="s">
        <v>433</v>
      </c>
      <c r="C106" s="677"/>
      <c r="D106" s="678"/>
      <c r="E106" s="678"/>
      <c r="F106" s="679"/>
      <c r="G106" s="689">
        <v>3</v>
      </c>
      <c r="H106" s="690">
        <f t="shared" si="27"/>
        <v>90</v>
      </c>
      <c r="I106" s="691"/>
      <c r="J106" s="683"/>
      <c r="K106" s="683"/>
      <c r="L106" s="683"/>
      <c r="M106" s="692"/>
      <c r="N106" s="677"/>
      <c r="O106" s="685"/>
      <c r="P106" s="679"/>
      <c r="Q106" s="677"/>
      <c r="R106" s="685"/>
      <c r="S106" s="679"/>
      <c r="T106" s="677"/>
      <c r="U106" s="685"/>
      <c r="V106" s="679"/>
      <c r="W106" s="677"/>
      <c r="X106" s="687"/>
      <c r="Y106" s="688"/>
      <c r="Z106" s="732"/>
      <c r="AA106" s="732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5.75" customHeight="1">
      <c r="A107" s="1186" t="s">
        <v>231</v>
      </c>
      <c r="B107" s="376" t="s">
        <v>436</v>
      </c>
      <c r="C107" s="277"/>
      <c r="D107" s="277" t="s">
        <v>270</v>
      </c>
      <c r="E107" s="277"/>
      <c r="F107" s="277"/>
      <c r="G107" s="693">
        <v>3</v>
      </c>
      <c r="H107" s="694">
        <f t="shared" si="27"/>
        <v>90</v>
      </c>
      <c r="I107" s="695">
        <f>J107+K107+L107</f>
        <v>36</v>
      </c>
      <c r="J107" s="696">
        <v>18</v>
      </c>
      <c r="K107" s="696"/>
      <c r="L107" s="696">
        <v>18</v>
      </c>
      <c r="M107" s="695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97"/>
      <c r="Z107" s="732"/>
      <c r="AA107" s="732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5.75" customHeight="1">
      <c r="A108" s="1186"/>
      <c r="B108" s="376" t="s">
        <v>232</v>
      </c>
      <c r="C108" s="277"/>
      <c r="D108" s="277" t="s">
        <v>270</v>
      </c>
      <c r="E108" s="277"/>
      <c r="F108" s="277"/>
      <c r="G108" s="278">
        <v>3</v>
      </c>
      <c r="H108" s="698">
        <f t="shared" si="27"/>
        <v>90</v>
      </c>
      <c r="I108" s="696">
        <f aca="true" t="shared" si="30" ref="I108:I113">J108+K108+L108</f>
        <v>36</v>
      </c>
      <c r="J108" s="696">
        <v>18</v>
      </c>
      <c r="K108" s="696"/>
      <c r="L108" s="696">
        <v>18</v>
      </c>
      <c r="M108" s="696">
        <f aca="true" t="shared" si="31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97"/>
      <c r="Z108" s="732"/>
      <c r="AA108" s="732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5.75" customHeight="1">
      <c r="A109" s="1186"/>
      <c r="B109" s="376" t="s">
        <v>236</v>
      </c>
      <c r="C109" s="277"/>
      <c r="D109" s="277" t="s">
        <v>270</v>
      </c>
      <c r="E109" s="277"/>
      <c r="F109" s="277"/>
      <c r="G109" s="278">
        <v>3</v>
      </c>
      <c r="H109" s="698">
        <f t="shared" si="27"/>
        <v>90</v>
      </c>
      <c r="I109" s="696">
        <f t="shared" si="30"/>
        <v>36</v>
      </c>
      <c r="J109" s="696"/>
      <c r="K109" s="696"/>
      <c r="L109" s="696">
        <v>36</v>
      </c>
      <c r="M109" s="696">
        <f t="shared" si="31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97"/>
      <c r="Z109" s="732"/>
      <c r="AA109" s="732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5.75" customHeight="1">
      <c r="A110" s="1186"/>
      <c r="B110" s="376" t="s">
        <v>246</v>
      </c>
      <c r="C110" s="277"/>
      <c r="D110" s="277" t="s">
        <v>270</v>
      </c>
      <c r="E110" s="277"/>
      <c r="F110" s="277"/>
      <c r="G110" s="278">
        <v>3</v>
      </c>
      <c r="H110" s="698">
        <f t="shared" si="27"/>
        <v>90</v>
      </c>
      <c r="I110" s="696">
        <f t="shared" si="30"/>
        <v>36</v>
      </c>
      <c r="J110" s="696">
        <v>18</v>
      </c>
      <c r="K110" s="696"/>
      <c r="L110" s="696">
        <v>18</v>
      </c>
      <c r="M110" s="696">
        <f t="shared" si="31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97"/>
      <c r="Z110" s="732"/>
      <c r="AA110" s="732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5.75" customHeight="1">
      <c r="A111" s="1186"/>
      <c r="B111" s="376" t="s">
        <v>187</v>
      </c>
      <c r="C111" s="277"/>
      <c r="D111" s="277" t="s">
        <v>270</v>
      </c>
      <c r="E111" s="277"/>
      <c r="F111" s="277"/>
      <c r="G111" s="278">
        <v>3</v>
      </c>
      <c r="H111" s="698">
        <f t="shared" si="27"/>
        <v>90</v>
      </c>
      <c r="I111" s="696">
        <f t="shared" si="30"/>
        <v>36</v>
      </c>
      <c r="J111" s="696">
        <v>18</v>
      </c>
      <c r="K111" s="696"/>
      <c r="L111" s="696">
        <v>18</v>
      </c>
      <c r="M111" s="696">
        <f t="shared" si="31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97"/>
      <c r="Z111" s="732"/>
      <c r="AA111" s="732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5.75" customHeight="1">
      <c r="A112" s="1186"/>
      <c r="B112" s="376" t="s">
        <v>254</v>
      </c>
      <c r="C112" s="277"/>
      <c r="D112" s="277" t="s">
        <v>270</v>
      </c>
      <c r="E112" s="277"/>
      <c r="F112" s="277"/>
      <c r="G112" s="278">
        <v>3</v>
      </c>
      <c r="H112" s="698">
        <f t="shared" si="27"/>
        <v>90</v>
      </c>
      <c r="I112" s="696">
        <f t="shared" si="30"/>
        <v>36</v>
      </c>
      <c r="J112" s="696">
        <v>18</v>
      </c>
      <c r="K112" s="696"/>
      <c r="L112" s="696">
        <v>18</v>
      </c>
      <c r="M112" s="696">
        <f t="shared" si="31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97"/>
      <c r="Z112" s="732"/>
      <c r="AA112" s="732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5.75" customHeight="1">
      <c r="A113" s="1186"/>
      <c r="B113" s="376" t="s">
        <v>60</v>
      </c>
      <c r="C113" s="277"/>
      <c r="D113" s="277" t="s">
        <v>270</v>
      </c>
      <c r="E113" s="277"/>
      <c r="F113" s="277"/>
      <c r="G113" s="278">
        <v>3</v>
      </c>
      <c r="H113" s="698">
        <f t="shared" si="27"/>
        <v>90</v>
      </c>
      <c r="I113" s="696">
        <f t="shared" si="30"/>
        <v>36</v>
      </c>
      <c r="J113" s="696">
        <v>18</v>
      </c>
      <c r="K113" s="696"/>
      <c r="L113" s="696">
        <v>18</v>
      </c>
      <c r="M113" s="696">
        <f t="shared" si="31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97"/>
      <c r="Z113" s="732"/>
      <c r="AA113" s="732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5.75" customHeight="1">
      <c r="A114" s="851"/>
      <c r="B114" s="676" t="s">
        <v>433</v>
      </c>
      <c r="C114" s="277"/>
      <c r="D114" s="277"/>
      <c r="E114" s="277"/>
      <c r="F114" s="277"/>
      <c r="G114" s="278">
        <v>3</v>
      </c>
      <c r="H114" s="698">
        <f t="shared" si="27"/>
        <v>90</v>
      </c>
      <c r="I114" s="696"/>
      <c r="J114" s="696"/>
      <c r="K114" s="696"/>
      <c r="L114" s="696"/>
      <c r="M114" s="696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97"/>
      <c r="Z114" s="732"/>
      <c r="AA114" s="732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89" t="s">
        <v>437</v>
      </c>
      <c r="B115" s="1189"/>
      <c r="C115" s="1189"/>
      <c r="D115" s="1189"/>
      <c r="E115" s="1189"/>
      <c r="F115" s="1189"/>
      <c r="G115" s="699">
        <f aca="true" t="shared" si="32" ref="G115:M115">G92+G101+G107</f>
        <v>9</v>
      </c>
      <c r="H115" s="699">
        <f t="shared" si="32"/>
        <v>270</v>
      </c>
      <c r="I115" s="699">
        <f t="shared" si="32"/>
        <v>102</v>
      </c>
      <c r="J115" s="699">
        <f t="shared" si="32"/>
        <v>51</v>
      </c>
      <c r="K115" s="699">
        <f t="shared" si="32"/>
        <v>0</v>
      </c>
      <c r="L115" s="699">
        <f t="shared" si="32"/>
        <v>51</v>
      </c>
      <c r="M115" s="699">
        <f t="shared" si="32"/>
        <v>168</v>
      </c>
      <c r="N115" s="699"/>
      <c r="O115" s="699"/>
      <c r="P115" s="699"/>
      <c r="Q115" s="699"/>
      <c r="R115" s="699">
        <f>R92+R101+R107</f>
        <v>2</v>
      </c>
      <c r="S115" s="699">
        <f>S92+S101+S107</f>
        <v>2</v>
      </c>
      <c r="T115" s="699">
        <f>T92+T101+T107</f>
        <v>2</v>
      </c>
      <c r="U115" s="699">
        <f>U92+U101+U107</f>
        <v>2</v>
      </c>
      <c r="V115" s="699">
        <f>V92+V101+V107</f>
        <v>2</v>
      </c>
      <c r="W115" s="699"/>
      <c r="X115" s="699"/>
      <c r="Y115" s="699"/>
      <c r="Z115" s="733"/>
      <c r="AA115" s="73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153" t="s">
        <v>360</v>
      </c>
      <c r="B116" s="1154"/>
      <c r="C116" s="1154"/>
      <c r="D116" s="1154"/>
      <c r="E116" s="1154"/>
      <c r="F116" s="1154"/>
      <c r="G116" s="1154"/>
      <c r="H116" s="1154"/>
      <c r="I116" s="1154"/>
      <c r="J116" s="1154"/>
      <c r="K116" s="1154"/>
      <c r="L116" s="1154"/>
      <c r="M116" s="1154"/>
      <c r="N116" s="1154"/>
      <c r="O116" s="1154"/>
      <c r="P116" s="1154"/>
      <c r="Q116" s="1154"/>
      <c r="R116" s="1154"/>
      <c r="S116" s="1154"/>
      <c r="T116" s="1154"/>
      <c r="U116" s="1154"/>
      <c r="V116" s="1154"/>
      <c r="W116" s="1154"/>
      <c r="X116" s="1154"/>
      <c r="Y116" s="1155"/>
      <c r="Z116" s="445"/>
      <c r="AA116" s="445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82" t="s">
        <v>468</v>
      </c>
      <c r="B117" s="765" t="s">
        <v>472</v>
      </c>
      <c r="C117" s="763"/>
      <c r="D117" s="273"/>
      <c r="E117" s="273"/>
      <c r="F117" s="746"/>
      <c r="G117" s="747">
        <v>9</v>
      </c>
      <c r="H117" s="748">
        <f>G117*30</f>
        <v>270</v>
      </c>
      <c r="I117" s="769">
        <v>135</v>
      </c>
      <c r="J117" s="771">
        <v>60</v>
      </c>
      <c r="K117" s="771">
        <v>60</v>
      </c>
      <c r="L117" s="771">
        <v>90</v>
      </c>
      <c r="M117" s="749">
        <f>H117-I117</f>
        <v>135</v>
      </c>
      <c r="N117" s="404"/>
      <c r="O117" s="750"/>
      <c r="P117" s="746"/>
      <c r="Q117" s="404"/>
      <c r="R117" s="750"/>
      <c r="S117" s="746"/>
      <c r="T117" s="404">
        <v>9</v>
      </c>
      <c r="U117" s="750"/>
      <c r="V117" s="746"/>
      <c r="W117" s="404"/>
      <c r="X117" s="751"/>
      <c r="Y117" s="752"/>
      <c r="Z117" s="445"/>
      <c r="AA117" s="445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83"/>
      <c r="B118" s="778" t="s">
        <v>178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5"/>
      <c r="AA118" s="445"/>
      <c r="AC118" s="834" t="b">
        <f aca="true" t="shared" si="33" ref="AC118:AN120">ISBLANK(N118)</f>
        <v>1</v>
      </c>
      <c r="AD118" s="834" t="b">
        <f t="shared" si="33"/>
        <v>1</v>
      </c>
      <c r="AE118" s="834" t="b">
        <f t="shared" si="33"/>
        <v>1</v>
      </c>
      <c r="AF118" s="834" t="b">
        <f t="shared" si="33"/>
        <v>1</v>
      </c>
      <c r="AG118" s="834" t="b">
        <f t="shared" si="33"/>
        <v>1</v>
      </c>
      <c r="AH118" s="834" t="b">
        <f t="shared" si="33"/>
        <v>1</v>
      </c>
      <c r="AI118" s="834" t="b">
        <f t="shared" si="33"/>
        <v>0</v>
      </c>
      <c r="AJ118" s="834" t="b">
        <f t="shared" si="33"/>
        <v>1</v>
      </c>
      <c r="AK118" s="834" t="b">
        <f t="shared" si="33"/>
        <v>1</v>
      </c>
      <c r="AL118" s="834" t="b">
        <f t="shared" si="33"/>
        <v>1</v>
      </c>
      <c r="AM118" s="834" t="b">
        <f t="shared" si="33"/>
        <v>1</v>
      </c>
      <c r="AN118" s="834" t="b">
        <f t="shared" si="33"/>
        <v>1</v>
      </c>
    </row>
    <row r="119" spans="1:40" s="13" customFormat="1" ht="17.25" customHeight="1">
      <c r="A119" s="1183"/>
      <c r="B119" s="766" t="s">
        <v>181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5"/>
      <c r="AA119" s="445"/>
      <c r="AC119" s="834" t="b">
        <f t="shared" si="33"/>
        <v>1</v>
      </c>
      <c r="AD119" s="834" t="b">
        <f t="shared" si="33"/>
        <v>1</v>
      </c>
      <c r="AE119" s="834" t="b">
        <f t="shared" si="33"/>
        <v>1</v>
      </c>
      <c r="AF119" s="834" t="b">
        <f t="shared" si="33"/>
        <v>1</v>
      </c>
      <c r="AG119" s="834" t="b">
        <f t="shared" si="33"/>
        <v>1</v>
      </c>
      <c r="AH119" s="834" t="b">
        <f t="shared" si="33"/>
        <v>1</v>
      </c>
      <c r="AI119" s="834" t="b">
        <f t="shared" si="33"/>
        <v>0</v>
      </c>
      <c r="AJ119" s="834" t="b">
        <f t="shared" si="33"/>
        <v>1</v>
      </c>
      <c r="AK119" s="834" t="b">
        <f t="shared" si="33"/>
        <v>1</v>
      </c>
      <c r="AL119" s="834" t="b">
        <f t="shared" si="33"/>
        <v>1</v>
      </c>
      <c r="AM119" s="834" t="b">
        <f t="shared" si="33"/>
        <v>1</v>
      </c>
      <c r="AN119" s="834" t="b">
        <f t="shared" si="33"/>
        <v>1</v>
      </c>
    </row>
    <row r="120" spans="1:40" s="13" customFormat="1" ht="17.25" customHeight="1">
      <c r="A120" s="1183"/>
      <c r="B120" s="767" t="s">
        <v>469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5"/>
      <c r="AA120" s="445"/>
      <c r="AC120" s="834" t="b">
        <f t="shared" si="33"/>
        <v>1</v>
      </c>
      <c r="AD120" s="834" t="b">
        <f t="shared" si="33"/>
        <v>1</v>
      </c>
      <c r="AE120" s="834" t="b">
        <f t="shared" si="33"/>
        <v>1</v>
      </c>
      <c r="AF120" s="834" t="b">
        <f t="shared" si="33"/>
        <v>1</v>
      </c>
      <c r="AG120" s="834" t="b">
        <f t="shared" si="33"/>
        <v>1</v>
      </c>
      <c r="AH120" s="834" t="b">
        <f t="shared" si="33"/>
        <v>1</v>
      </c>
      <c r="AI120" s="834" t="b">
        <f t="shared" si="33"/>
        <v>0</v>
      </c>
      <c r="AJ120" s="834" t="b">
        <f t="shared" si="33"/>
        <v>1</v>
      </c>
      <c r="AK120" s="834" t="b">
        <f t="shared" si="33"/>
        <v>1</v>
      </c>
      <c r="AL120" s="834" t="b">
        <f t="shared" si="33"/>
        <v>1</v>
      </c>
      <c r="AM120" s="834" t="b">
        <f t="shared" si="33"/>
        <v>1</v>
      </c>
      <c r="AN120" s="834" t="b">
        <f t="shared" si="33"/>
        <v>1</v>
      </c>
    </row>
    <row r="121" spans="1:40" s="13" customFormat="1" ht="17.25" customHeight="1">
      <c r="A121" s="1183"/>
      <c r="B121" s="767" t="s">
        <v>369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5"/>
      <c r="AA121" s="445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84"/>
      <c r="B122" s="768" t="s">
        <v>433</v>
      </c>
      <c r="C122" s="764"/>
      <c r="D122" s="754"/>
      <c r="E122" s="754"/>
      <c r="F122" s="755"/>
      <c r="G122" s="756">
        <v>3</v>
      </c>
      <c r="H122" s="757">
        <f>G122*30</f>
        <v>90</v>
      </c>
      <c r="I122" s="770"/>
      <c r="J122" s="758"/>
      <c r="K122" s="758"/>
      <c r="L122" s="758"/>
      <c r="M122" s="759"/>
      <c r="N122" s="753"/>
      <c r="O122" s="760"/>
      <c r="P122" s="755"/>
      <c r="Q122" s="753"/>
      <c r="R122" s="760"/>
      <c r="S122" s="755"/>
      <c r="T122" s="753"/>
      <c r="U122" s="760"/>
      <c r="V122" s="755"/>
      <c r="W122" s="753"/>
      <c r="X122" s="761"/>
      <c r="Y122" s="762"/>
      <c r="Z122" s="445"/>
      <c r="AA122" s="445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5.75">
      <c r="A123" s="1182" t="s">
        <v>470</v>
      </c>
      <c r="B123" s="765" t="s">
        <v>473</v>
      </c>
      <c r="C123" s="763"/>
      <c r="D123" s="273"/>
      <c r="E123" s="273"/>
      <c r="F123" s="746"/>
      <c r="G123" s="747">
        <v>13</v>
      </c>
      <c r="H123" s="748">
        <f>G123*30</f>
        <v>390</v>
      </c>
      <c r="I123" s="769">
        <f>SUM(I124:I127)</f>
        <v>198</v>
      </c>
      <c r="J123" s="769">
        <f>SUM(J124:J127)</f>
        <v>90</v>
      </c>
      <c r="K123" s="769">
        <f>SUM(K124:K127)</f>
        <v>108</v>
      </c>
      <c r="L123" s="769">
        <f>SUM(L124:L127)</f>
        <v>0</v>
      </c>
      <c r="M123" s="749">
        <f aca="true" t="shared" si="34" ref="M123:M129">H123-I123</f>
        <v>192</v>
      </c>
      <c r="N123" s="404"/>
      <c r="O123" s="750"/>
      <c r="P123" s="746"/>
      <c r="Q123" s="404"/>
      <c r="R123" s="750"/>
      <c r="S123" s="746"/>
      <c r="T123" s="404"/>
      <c r="U123" s="750">
        <v>22</v>
      </c>
      <c r="V123" s="746"/>
      <c r="W123" s="404"/>
      <c r="X123" s="751"/>
      <c r="Y123" s="752"/>
      <c r="Z123" s="445"/>
      <c r="AA123" s="445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5.75">
      <c r="A124" s="1183"/>
      <c r="B124" s="767" t="s">
        <v>179</v>
      </c>
      <c r="C124" s="119" t="s">
        <v>269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5" ref="I124:I129">SUMPRODUCT(N124:Y124,$N$7:$Y$7)</f>
        <v>45</v>
      </c>
      <c r="J124" s="85">
        <v>18</v>
      </c>
      <c r="K124" s="85">
        <v>27</v>
      </c>
      <c r="L124" s="85"/>
      <c r="M124" s="97">
        <f t="shared" si="34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66"/>
      <c r="AA124" s="466"/>
      <c r="AC124" s="834" t="b">
        <f aca="true" t="shared" si="36" ref="AC124:AN127">ISBLANK(N124)</f>
        <v>1</v>
      </c>
      <c r="AD124" s="834" t="b">
        <f t="shared" si="36"/>
        <v>1</v>
      </c>
      <c r="AE124" s="834" t="b">
        <f t="shared" si="36"/>
        <v>1</v>
      </c>
      <c r="AF124" s="834" t="b">
        <f t="shared" si="36"/>
        <v>1</v>
      </c>
      <c r="AG124" s="834" t="b">
        <f t="shared" si="36"/>
        <v>1</v>
      </c>
      <c r="AH124" s="834" t="b">
        <f t="shared" si="36"/>
        <v>1</v>
      </c>
      <c r="AI124" s="834" t="b">
        <f t="shared" si="36"/>
        <v>1</v>
      </c>
      <c r="AJ124" s="834" t="b">
        <f t="shared" si="36"/>
        <v>0</v>
      </c>
      <c r="AK124" s="834" t="b">
        <f t="shared" si="36"/>
        <v>1</v>
      </c>
      <c r="AL124" s="834" t="b">
        <f t="shared" si="36"/>
        <v>1</v>
      </c>
      <c r="AM124" s="834" t="b">
        <f t="shared" si="36"/>
        <v>1</v>
      </c>
      <c r="AN124" s="834" t="b">
        <f t="shared" si="36"/>
        <v>1</v>
      </c>
    </row>
    <row r="125" spans="1:40" s="13" customFormat="1" ht="15.75">
      <c r="A125" s="1183"/>
      <c r="B125" s="767" t="s">
        <v>476</v>
      </c>
      <c r="C125" s="119" t="s">
        <v>269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5"/>
        <v>45</v>
      </c>
      <c r="J125" s="85">
        <v>18</v>
      </c>
      <c r="K125" s="85">
        <v>27</v>
      </c>
      <c r="L125" s="85"/>
      <c r="M125" s="97">
        <f t="shared" si="34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65" t="s">
        <v>34</v>
      </c>
      <c r="AA125" s="736">
        <v>0</v>
      </c>
      <c r="AC125" s="834" t="b">
        <f t="shared" si="36"/>
        <v>1</v>
      </c>
      <c r="AD125" s="834" t="b">
        <f t="shared" si="36"/>
        <v>1</v>
      </c>
      <c r="AE125" s="834" t="b">
        <f t="shared" si="36"/>
        <v>1</v>
      </c>
      <c r="AF125" s="834" t="b">
        <f t="shared" si="36"/>
        <v>1</v>
      </c>
      <c r="AG125" s="834" t="b">
        <f t="shared" si="36"/>
        <v>1</v>
      </c>
      <c r="AH125" s="834" t="b">
        <f t="shared" si="36"/>
        <v>1</v>
      </c>
      <c r="AI125" s="834" t="b">
        <f t="shared" si="36"/>
        <v>1</v>
      </c>
      <c r="AJ125" s="834" t="b">
        <f t="shared" si="36"/>
        <v>0</v>
      </c>
      <c r="AK125" s="834" t="b">
        <f t="shared" si="36"/>
        <v>1</v>
      </c>
      <c r="AL125" s="834" t="b">
        <f t="shared" si="36"/>
        <v>1</v>
      </c>
      <c r="AM125" s="834" t="b">
        <f t="shared" si="36"/>
        <v>1</v>
      </c>
      <c r="AN125" s="834" t="b">
        <f t="shared" si="36"/>
        <v>1</v>
      </c>
    </row>
    <row r="126" spans="1:40" s="13" customFormat="1" ht="15.75">
      <c r="A126" s="1183"/>
      <c r="B126" s="772" t="s">
        <v>185</v>
      </c>
      <c r="C126" s="130"/>
      <c r="D126" s="109" t="s">
        <v>269</v>
      </c>
      <c r="E126" s="109"/>
      <c r="F126" s="128"/>
      <c r="G126" s="251">
        <v>4</v>
      </c>
      <c r="H126" s="773">
        <f>G126*30</f>
        <v>120</v>
      </c>
      <c r="I126" s="119">
        <f t="shared" si="35"/>
        <v>72</v>
      </c>
      <c r="J126" s="109">
        <v>36</v>
      </c>
      <c r="K126" s="109">
        <v>36</v>
      </c>
      <c r="L126" s="109"/>
      <c r="M126" s="134">
        <f t="shared" si="34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65" t="s">
        <v>35</v>
      </c>
      <c r="AA126" s="736">
        <v>0</v>
      </c>
      <c r="AC126" s="834" t="b">
        <f t="shared" si="36"/>
        <v>1</v>
      </c>
      <c r="AD126" s="834" t="b">
        <f t="shared" si="36"/>
        <v>1</v>
      </c>
      <c r="AE126" s="834" t="b">
        <f t="shared" si="36"/>
        <v>1</v>
      </c>
      <c r="AF126" s="834" t="b">
        <f t="shared" si="36"/>
        <v>1</v>
      </c>
      <c r="AG126" s="834" t="b">
        <f t="shared" si="36"/>
        <v>1</v>
      </c>
      <c r="AH126" s="834" t="b">
        <f t="shared" si="36"/>
        <v>1</v>
      </c>
      <c r="AI126" s="834" t="b">
        <f t="shared" si="36"/>
        <v>1</v>
      </c>
      <c r="AJ126" s="834" t="b">
        <f t="shared" si="36"/>
        <v>0</v>
      </c>
      <c r="AK126" s="834" t="b">
        <f t="shared" si="36"/>
        <v>1</v>
      </c>
      <c r="AL126" s="834" t="b">
        <f t="shared" si="36"/>
        <v>1</v>
      </c>
      <c r="AM126" s="834" t="b">
        <f t="shared" si="36"/>
        <v>1</v>
      </c>
      <c r="AN126" s="834" t="b">
        <f t="shared" si="36"/>
        <v>1</v>
      </c>
    </row>
    <row r="127" spans="1:40" s="13" customFormat="1" ht="15.75">
      <c r="A127" s="1183"/>
      <c r="B127" s="767" t="s">
        <v>189</v>
      </c>
      <c r="C127" s="119"/>
      <c r="D127" s="85" t="s">
        <v>269</v>
      </c>
      <c r="E127" s="85"/>
      <c r="F127" s="88"/>
      <c r="G127" s="123">
        <f>H127/30</f>
        <v>3</v>
      </c>
      <c r="H127" s="123">
        <v>90</v>
      </c>
      <c r="I127" s="119">
        <f t="shared" si="35"/>
        <v>36</v>
      </c>
      <c r="J127" s="85">
        <v>18</v>
      </c>
      <c r="K127" s="85">
        <v>18</v>
      </c>
      <c r="L127" s="85"/>
      <c r="M127" s="97">
        <f t="shared" si="34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65" t="s">
        <v>36</v>
      </c>
      <c r="AA127" s="736">
        <f>SUM(G117,G123,G131)</f>
        <v>29</v>
      </c>
      <c r="AC127" s="834" t="b">
        <f t="shared" si="36"/>
        <v>1</v>
      </c>
      <c r="AD127" s="834" t="b">
        <f t="shared" si="36"/>
        <v>1</v>
      </c>
      <c r="AE127" s="834" t="b">
        <f t="shared" si="36"/>
        <v>1</v>
      </c>
      <c r="AF127" s="834" t="b">
        <f t="shared" si="36"/>
        <v>1</v>
      </c>
      <c r="AG127" s="834" t="b">
        <f t="shared" si="36"/>
        <v>1</v>
      </c>
      <c r="AH127" s="834" t="b">
        <f t="shared" si="36"/>
        <v>1</v>
      </c>
      <c r="AI127" s="834" t="b">
        <f t="shared" si="36"/>
        <v>1</v>
      </c>
      <c r="AJ127" s="834" t="b">
        <f t="shared" si="36"/>
        <v>0</v>
      </c>
      <c r="AK127" s="834" t="b">
        <f t="shared" si="36"/>
        <v>1</v>
      </c>
      <c r="AL127" s="834" t="b">
        <f t="shared" si="36"/>
        <v>1</v>
      </c>
      <c r="AM127" s="834" t="b">
        <f t="shared" si="36"/>
        <v>1</v>
      </c>
      <c r="AN127" s="834" t="b">
        <f t="shared" si="36"/>
        <v>1</v>
      </c>
    </row>
    <row r="128" spans="1:40" s="13" customFormat="1" ht="15.75">
      <c r="A128" s="1183"/>
      <c r="B128" s="778" t="s">
        <v>210</v>
      </c>
      <c r="C128" s="318"/>
      <c r="D128" s="153" t="s">
        <v>269</v>
      </c>
      <c r="E128" s="153"/>
      <c r="F128" s="433"/>
      <c r="G128" s="317">
        <f>H128/30</f>
        <v>3</v>
      </c>
      <c r="H128" s="317">
        <v>90</v>
      </c>
      <c r="I128" s="318">
        <f t="shared" si="35"/>
        <v>36</v>
      </c>
      <c r="J128" s="153">
        <v>18</v>
      </c>
      <c r="K128" s="153">
        <v>18</v>
      </c>
      <c r="L128" s="153"/>
      <c r="M128" s="320">
        <f t="shared" si="34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65" t="s">
        <v>37</v>
      </c>
      <c r="AA128" s="736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5.75">
      <c r="A129" s="1183"/>
      <c r="B129" s="767" t="s">
        <v>369</v>
      </c>
      <c r="C129" s="119"/>
      <c r="D129" s="153" t="s">
        <v>269</v>
      </c>
      <c r="E129" s="85"/>
      <c r="F129" s="110"/>
      <c r="G129" s="123">
        <v>13</v>
      </c>
      <c r="H129" s="123">
        <f>30*G129</f>
        <v>390</v>
      </c>
      <c r="I129" s="119">
        <f t="shared" si="35"/>
        <v>162</v>
      </c>
      <c r="J129" s="85"/>
      <c r="K129" s="85"/>
      <c r="L129" s="85">
        <v>144</v>
      </c>
      <c r="M129" s="97">
        <f t="shared" si="34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66"/>
      <c r="AA129" s="466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6.5" thickBot="1">
      <c r="A130" s="1184"/>
      <c r="B130" s="768" t="s">
        <v>433</v>
      </c>
      <c r="C130" s="764"/>
      <c r="D130" s="754"/>
      <c r="E130" s="754"/>
      <c r="F130" s="755"/>
      <c r="G130" s="756">
        <v>3</v>
      </c>
      <c r="H130" s="757">
        <f>G130*30</f>
        <v>90</v>
      </c>
      <c r="I130" s="770"/>
      <c r="J130" s="758"/>
      <c r="K130" s="758"/>
      <c r="L130" s="758"/>
      <c r="M130" s="759"/>
      <c r="N130" s="753"/>
      <c r="O130" s="760"/>
      <c r="P130" s="755"/>
      <c r="Q130" s="753"/>
      <c r="R130" s="760"/>
      <c r="S130" s="755"/>
      <c r="T130" s="753"/>
      <c r="U130" s="760"/>
      <c r="V130" s="755"/>
      <c r="W130" s="753"/>
      <c r="X130" s="761"/>
      <c r="Y130" s="762"/>
      <c r="Z130" s="466"/>
      <c r="AA130" s="466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82" t="s">
        <v>471</v>
      </c>
      <c r="B131" s="765" t="s">
        <v>474</v>
      </c>
      <c r="C131" s="763"/>
      <c r="D131" s="273"/>
      <c r="E131" s="273"/>
      <c r="F131" s="746"/>
      <c r="G131" s="747">
        <v>7</v>
      </c>
      <c r="H131" s="748">
        <f>G131*30</f>
        <v>210</v>
      </c>
      <c r="I131" s="769">
        <f>SUM(I132,I134)</f>
        <v>90</v>
      </c>
      <c r="J131" s="769">
        <f>SUM(J132,J134)</f>
        <v>36</v>
      </c>
      <c r="K131" s="769">
        <f>SUM(K132,K134)</f>
        <v>36</v>
      </c>
      <c r="L131" s="769">
        <f>SUM(L132,L134)</f>
        <v>18</v>
      </c>
      <c r="M131" s="769">
        <f>SUM(M132,M134)</f>
        <v>120</v>
      </c>
      <c r="N131" s="404"/>
      <c r="O131" s="750"/>
      <c r="P131" s="746"/>
      <c r="Q131" s="404"/>
      <c r="R131" s="750"/>
      <c r="S131" s="746"/>
      <c r="T131" s="404"/>
      <c r="U131" s="750"/>
      <c r="V131" s="746">
        <v>10</v>
      </c>
      <c r="W131" s="404"/>
      <c r="X131" s="751"/>
      <c r="Y131" s="752"/>
      <c r="Z131" s="466"/>
      <c r="AA131" s="466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4.5" customHeight="1">
      <c r="A132" s="1183"/>
      <c r="B132" s="767" t="s">
        <v>224</v>
      </c>
      <c r="C132" s="119"/>
      <c r="D132" s="85"/>
      <c r="E132" s="85"/>
      <c r="F132" s="129" t="s">
        <v>270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66"/>
      <c r="AA132" s="466"/>
      <c r="AC132" s="834" t="b">
        <f aca="true" t="shared" si="37" ref="AC132:AN132">ISBLANK(N132)</f>
        <v>1</v>
      </c>
      <c r="AD132" s="834" t="b">
        <f t="shared" si="37"/>
        <v>1</v>
      </c>
      <c r="AE132" s="834" t="b">
        <f t="shared" si="37"/>
        <v>1</v>
      </c>
      <c r="AF132" s="834" t="b">
        <f t="shared" si="37"/>
        <v>1</v>
      </c>
      <c r="AG132" s="834" t="b">
        <f t="shared" si="37"/>
        <v>1</v>
      </c>
      <c r="AH132" s="834" t="b">
        <f t="shared" si="37"/>
        <v>1</v>
      </c>
      <c r="AI132" s="834" t="b">
        <f t="shared" si="37"/>
        <v>1</v>
      </c>
      <c r="AJ132" s="834" t="b">
        <f t="shared" si="37"/>
        <v>1</v>
      </c>
      <c r="AK132" s="834" t="b">
        <f t="shared" si="37"/>
        <v>0</v>
      </c>
      <c r="AL132" s="834" t="b">
        <f t="shared" si="37"/>
        <v>1</v>
      </c>
      <c r="AM132" s="834" t="b">
        <f t="shared" si="37"/>
        <v>1</v>
      </c>
      <c r="AN132" s="834" t="b">
        <f t="shared" si="37"/>
        <v>1</v>
      </c>
    </row>
    <row r="133" spans="1:40" s="13" customFormat="1" ht="17.25" customHeight="1">
      <c r="A133" s="1183"/>
      <c r="B133" s="767" t="s">
        <v>369</v>
      </c>
      <c r="C133" s="119"/>
      <c r="D133" s="85" t="s">
        <v>270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66"/>
      <c r="AA133" s="466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83"/>
      <c r="B134" s="774" t="s">
        <v>192</v>
      </c>
      <c r="C134" s="119"/>
      <c r="D134" s="85" t="s">
        <v>270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66"/>
      <c r="AA134" s="466"/>
      <c r="AC134" s="834" t="b">
        <f aca="true" t="shared" si="38" ref="AC134:AN134">ISBLANK(N134)</f>
        <v>1</v>
      </c>
      <c r="AD134" s="834" t="b">
        <f t="shared" si="38"/>
        <v>1</v>
      </c>
      <c r="AE134" s="834" t="b">
        <f t="shared" si="38"/>
        <v>1</v>
      </c>
      <c r="AF134" s="834" t="b">
        <f t="shared" si="38"/>
        <v>1</v>
      </c>
      <c r="AG134" s="834" t="b">
        <f t="shared" si="38"/>
        <v>1</v>
      </c>
      <c r="AH134" s="834" t="b">
        <f t="shared" si="38"/>
        <v>1</v>
      </c>
      <c r="AI134" s="834" t="b">
        <f t="shared" si="38"/>
        <v>1</v>
      </c>
      <c r="AJ134" s="834" t="b">
        <f t="shared" si="38"/>
        <v>1</v>
      </c>
      <c r="AK134" s="834" t="b">
        <f t="shared" si="38"/>
        <v>0</v>
      </c>
      <c r="AL134" s="834" t="b">
        <f t="shared" si="38"/>
        <v>1</v>
      </c>
      <c r="AM134" s="834" t="b">
        <f t="shared" si="38"/>
        <v>1</v>
      </c>
      <c r="AN134" s="834" t="b">
        <f t="shared" si="38"/>
        <v>1</v>
      </c>
    </row>
    <row r="135" spans="1:40" s="13" customFormat="1" ht="17.25" customHeight="1">
      <c r="A135" s="1183"/>
      <c r="B135" s="767" t="s">
        <v>211</v>
      </c>
      <c r="C135" s="119"/>
      <c r="D135" s="85" t="s">
        <v>270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66"/>
      <c r="AA135" s="466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84"/>
      <c r="B136" s="768" t="s">
        <v>433</v>
      </c>
      <c r="C136" s="764"/>
      <c r="D136" s="754"/>
      <c r="E136" s="754"/>
      <c r="F136" s="755"/>
      <c r="G136" s="756">
        <v>7</v>
      </c>
      <c r="H136" s="757">
        <f>G136*30</f>
        <v>210</v>
      </c>
      <c r="I136" s="770"/>
      <c r="J136" s="758"/>
      <c r="K136" s="758"/>
      <c r="L136" s="758"/>
      <c r="M136" s="759"/>
      <c r="N136" s="753"/>
      <c r="O136" s="760"/>
      <c r="P136" s="755"/>
      <c r="Q136" s="753"/>
      <c r="R136" s="760"/>
      <c r="S136" s="755"/>
      <c r="T136" s="753"/>
      <c r="U136" s="760"/>
      <c r="V136" s="755"/>
      <c r="W136" s="753"/>
      <c r="X136" s="761"/>
      <c r="Y136" s="762"/>
      <c r="Z136" s="466"/>
      <c r="AA136" s="466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82" t="s">
        <v>475</v>
      </c>
      <c r="B137" s="765" t="s">
        <v>479</v>
      </c>
      <c r="C137" s="763"/>
      <c r="D137" s="273"/>
      <c r="E137" s="273"/>
      <c r="F137" s="746"/>
      <c r="G137" s="747">
        <v>3</v>
      </c>
      <c r="H137" s="748">
        <f>G137*30</f>
        <v>90</v>
      </c>
      <c r="I137" s="769">
        <f>SUM(I138)</f>
        <v>30</v>
      </c>
      <c r="J137" s="769">
        <f>SUM(J138)</f>
        <v>15</v>
      </c>
      <c r="K137" s="769">
        <f>SUM(K138)</f>
        <v>15</v>
      </c>
      <c r="L137" s="769">
        <f>SUM(L138)</f>
        <v>0</v>
      </c>
      <c r="M137" s="769">
        <f>SUM(M138)</f>
        <v>60</v>
      </c>
      <c r="N137" s="404"/>
      <c r="O137" s="750"/>
      <c r="P137" s="746"/>
      <c r="Q137" s="404"/>
      <c r="R137" s="750"/>
      <c r="S137" s="746"/>
      <c r="T137" s="404"/>
      <c r="U137" s="750"/>
      <c r="V137" s="746"/>
      <c r="W137" s="404">
        <v>2</v>
      </c>
      <c r="X137" s="751"/>
      <c r="Y137" s="752"/>
      <c r="Z137" s="466"/>
      <c r="AA137" s="466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2.25" customHeight="1">
      <c r="A138" s="1183"/>
      <c r="B138" s="776" t="s">
        <v>190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66"/>
      <c r="AA138" s="466"/>
      <c r="AC138" s="834" t="b">
        <f aca="true" t="shared" si="39" ref="AC138:AN138">ISBLANK(N138)</f>
        <v>1</v>
      </c>
      <c r="AD138" s="834" t="b">
        <f t="shared" si="39"/>
        <v>1</v>
      </c>
      <c r="AE138" s="834" t="b">
        <f t="shared" si="39"/>
        <v>1</v>
      </c>
      <c r="AF138" s="834" t="b">
        <f t="shared" si="39"/>
        <v>1</v>
      </c>
      <c r="AG138" s="834" t="b">
        <f t="shared" si="39"/>
        <v>1</v>
      </c>
      <c r="AH138" s="834" t="b">
        <f t="shared" si="39"/>
        <v>1</v>
      </c>
      <c r="AI138" s="834" t="b">
        <f t="shared" si="39"/>
        <v>1</v>
      </c>
      <c r="AJ138" s="834" t="b">
        <f t="shared" si="39"/>
        <v>1</v>
      </c>
      <c r="AK138" s="834" t="b">
        <f t="shared" si="39"/>
        <v>1</v>
      </c>
      <c r="AL138" s="834" t="b">
        <f t="shared" si="39"/>
        <v>0</v>
      </c>
      <c r="AM138" s="834" t="b">
        <f t="shared" si="39"/>
        <v>1</v>
      </c>
      <c r="AN138" s="834" t="b">
        <f t="shared" si="39"/>
        <v>1</v>
      </c>
    </row>
    <row r="139" spans="1:40" s="13" customFormat="1" ht="17.25" customHeight="1">
      <c r="A139" s="1183"/>
      <c r="B139" s="777" t="s">
        <v>212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66"/>
      <c r="AA139" s="466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84"/>
      <c r="B140" s="768" t="s">
        <v>433</v>
      </c>
      <c r="C140" s="764"/>
      <c r="D140" s="754"/>
      <c r="E140" s="754"/>
      <c r="F140" s="755"/>
      <c r="G140" s="756">
        <v>3</v>
      </c>
      <c r="H140" s="757">
        <f>G140*30</f>
        <v>90</v>
      </c>
      <c r="I140" s="770"/>
      <c r="J140" s="758"/>
      <c r="K140" s="758"/>
      <c r="L140" s="758"/>
      <c r="M140" s="759"/>
      <c r="N140" s="753"/>
      <c r="O140" s="760"/>
      <c r="P140" s="755"/>
      <c r="Q140" s="753"/>
      <c r="R140" s="760"/>
      <c r="S140" s="755"/>
      <c r="T140" s="753"/>
      <c r="U140" s="760"/>
      <c r="V140" s="755"/>
      <c r="W140" s="753"/>
      <c r="X140" s="761"/>
      <c r="Y140" s="775"/>
      <c r="Z140" s="466"/>
      <c r="AA140" s="466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82" t="s">
        <v>477</v>
      </c>
      <c r="B141" s="765" t="s">
        <v>478</v>
      </c>
      <c r="C141" s="763"/>
      <c r="D141" s="273"/>
      <c r="E141" s="273"/>
      <c r="F141" s="746"/>
      <c r="G141" s="747">
        <v>9</v>
      </c>
      <c r="H141" s="748">
        <f>G141*30</f>
        <v>270</v>
      </c>
      <c r="I141" s="769">
        <f>SUM(I142,I144)</f>
        <v>99</v>
      </c>
      <c r="J141" s="769">
        <f>SUM(J142,J144)</f>
        <v>54</v>
      </c>
      <c r="K141" s="769">
        <f>SUM(K142,K144)</f>
        <v>45</v>
      </c>
      <c r="L141" s="769">
        <f>SUM(L142,L144)</f>
        <v>0</v>
      </c>
      <c r="M141" s="769">
        <f>SUM(M142,M144)</f>
        <v>171</v>
      </c>
      <c r="N141" s="404"/>
      <c r="O141" s="750"/>
      <c r="P141" s="746"/>
      <c r="Q141" s="404"/>
      <c r="R141" s="750"/>
      <c r="S141" s="746"/>
      <c r="T141" s="404"/>
      <c r="U141" s="750"/>
      <c r="V141" s="746"/>
      <c r="W141" s="404"/>
      <c r="X141" s="751">
        <v>11</v>
      </c>
      <c r="Y141" s="752"/>
      <c r="Z141" s="466"/>
      <c r="AA141" s="466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83"/>
      <c r="B142" s="777" t="s">
        <v>180</v>
      </c>
      <c r="C142" s="119"/>
      <c r="D142" s="85" t="s">
        <v>489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66"/>
      <c r="AA142" s="466"/>
      <c r="AC142" s="834" t="b">
        <f aca="true" t="shared" si="40" ref="AC142:AN142">ISBLANK(N142)</f>
        <v>1</v>
      </c>
      <c r="AD142" s="834" t="b">
        <f t="shared" si="40"/>
        <v>1</v>
      </c>
      <c r="AE142" s="834" t="b">
        <f t="shared" si="40"/>
        <v>1</v>
      </c>
      <c r="AF142" s="834" t="b">
        <f t="shared" si="40"/>
        <v>1</v>
      </c>
      <c r="AG142" s="834" t="b">
        <f t="shared" si="40"/>
        <v>1</v>
      </c>
      <c r="AH142" s="834" t="b">
        <f t="shared" si="40"/>
        <v>1</v>
      </c>
      <c r="AI142" s="834" t="b">
        <f t="shared" si="40"/>
        <v>1</v>
      </c>
      <c r="AJ142" s="834" t="b">
        <f t="shared" si="40"/>
        <v>1</v>
      </c>
      <c r="AK142" s="834" t="b">
        <f t="shared" si="40"/>
        <v>1</v>
      </c>
      <c r="AL142" s="834" t="b">
        <f t="shared" si="40"/>
        <v>1</v>
      </c>
      <c r="AM142" s="834" t="b">
        <f t="shared" si="40"/>
        <v>0</v>
      </c>
      <c r="AN142" s="834" t="b">
        <f t="shared" si="40"/>
        <v>1</v>
      </c>
    </row>
    <row r="143" spans="1:40" s="13" customFormat="1" ht="17.25" customHeight="1">
      <c r="A143" s="1183"/>
      <c r="B143" s="767" t="s">
        <v>369</v>
      </c>
      <c r="C143" s="119"/>
      <c r="D143" s="85" t="s">
        <v>271</v>
      </c>
      <c r="E143" s="85"/>
      <c r="F143" s="110"/>
      <c r="G143" s="123">
        <v>9</v>
      </c>
      <c r="H143" s="119">
        <f>30*G143</f>
        <v>270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216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66"/>
      <c r="AA143" s="466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83"/>
      <c r="B144" s="767" t="s">
        <v>184</v>
      </c>
      <c r="C144" s="119"/>
      <c r="D144" s="85" t="s">
        <v>271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66"/>
      <c r="AA144" s="466"/>
      <c r="AC144" s="834" t="b">
        <f aca="true" t="shared" si="41" ref="AC144:AN144">ISBLANK(N144)</f>
        <v>1</v>
      </c>
      <c r="AD144" s="834" t="b">
        <f t="shared" si="41"/>
        <v>1</v>
      </c>
      <c r="AE144" s="834" t="b">
        <f t="shared" si="41"/>
        <v>1</v>
      </c>
      <c r="AF144" s="834" t="b">
        <f t="shared" si="41"/>
        <v>1</v>
      </c>
      <c r="AG144" s="834" t="b">
        <f t="shared" si="41"/>
        <v>1</v>
      </c>
      <c r="AH144" s="834" t="b">
        <f t="shared" si="41"/>
        <v>1</v>
      </c>
      <c r="AI144" s="834" t="b">
        <f t="shared" si="41"/>
        <v>1</v>
      </c>
      <c r="AJ144" s="834" t="b">
        <f t="shared" si="41"/>
        <v>1</v>
      </c>
      <c r="AK144" s="834" t="b">
        <f t="shared" si="41"/>
        <v>1</v>
      </c>
      <c r="AL144" s="834" t="b">
        <f t="shared" si="41"/>
        <v>1</v>
      </c>
      <c r="AM144" s="834" t="b">
        <f t="shared" si="41"/>
        <v>0</v>
      </c>
      <c r="AN144" s="834" t="b">
        <f t="shared" si="41"/>
        <v>1</v>
      </c>
    </row>
    <row r="145" spans="1:40" s="13" customFormat="1" ht="17.25" customHeight="1">
      <c r="A145" s="1183"/>
      <c r="B145" s="778" t="s">
        <v>191</v>
      </c>
      <c r="C145" s="318"/>
      <c r="D145" s="153" t="s">
        <v>271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66"/>
      <c r="AA145" s="466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84"/>
      <c r="B146" s="768" t="s">
        <v>433</v>
      </c>
      <c r="C146" s="764"/>
      <c r="D146" s="754"/>
      <c r="E146" s="754"/>
      <c r="F146" s="755"/>
      <c r="G146" s="756">
        <v>4</v>
      </c>
      <c r="H146" s="757">
        <f>G146*30</f>
        <v>120</v>
      </c>
      <c r="I146" s="770"/>
      <c r="J146" s="758"/>
      <c r="K146" s="758"/>
      <c r="L146" s="758"/>
      <c r="M146" s="759"/>
      <c r="N146" s="753"/>
      <c r="O146" s="760"/>
      <c r="P146" s="755"/>
      <c r="Q146" s="753"/>
      <c r="R146" s="760"/>
      <c r="S146" s="755"/>
      <c r="T146" s="753"/>
      <c r="U146" s="760"/>
      <c r="V146" s="755"/>
      <c r="W146" s="753"/>
      <c r="X146" s="761"/>
      <c r="Y146" s="775"/>
      <c r="Z146" s="466"/>
      <c r="AA146" s="466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82" t="s">
        <v>480</v>
      </c>
      <c r="B147" s="765" t="s">
        <v>481</v>
      </c>
      <c r="C147" s="763"/>
      <c r="D147" s="273"/>
      <c r="E147" s="273"/>
      <c r="F147" s="746"/>
      <c r="G147" s="747">
        <v>10</v>
      </c>
      <c r="H147" s="748">
        <f>G147*30</f>
        <v>300</v>
      </c>
      <c r="I147" s="769"/>
      <c r="J147" s="769"/>
      <c r="K147" s="769"/>
      <c r="L147" s="769"/>
      <c r="M147" s="769"/>
      <c r="N147" s="404"/>
      <c r="O147" s="750"/>
      <c r="P147" s="746"/>
      <c r="Q147" s="404"/>
      <c r="R147" s="750"/>
      <c r="S147" s="746"/>
      <c r="T147" s="404"/>
      <c r="U147" s="750"/>
      <c r="V147" s="746"/>
      <c r="W147" s="404"/>
      <c r="X147" s="751"/>
      <c r="Y147" s="871">
        <v>14</v>
      </c>
      <c r="Z147" s="466"/>
      <c r="AA147" s="466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83"/>
      <c r="B148" s="782" t="s">
        <v>177</v>
      </c>
      <c r="C148" s="119"/>
      <c r="D148" s="85" t="s">
        <v>265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66"/>
      <c r="AA148" s="466"/>
      <c r="AC148" s="834" t="b">
        <f aca="true" t="shared" si="42" ref="AC148:AN148">ISBLANK(N118)</f>
        <v>1</v>
      </c>
      <c r="AD148" s="834" t="b">
        <f t="shared" si="42"/>
        <v>1</v>
      </c>
      <c r="AE148" s="834" t="b">
        <f t="shared" si="42"/>
        <v>1</v>
      </c>
      <c r="AF148" s="834" t="b">
        <f t="shared" si="42"/>
        <v>1</v>
      </c>
      <c r="AG148" s="834" t="b">
        <f t="shared" si="42"/>
        <v>1</v>
      </c>
      <c r="AH148" s="834" t="b">
        <f t="shared" si="42"/>
        <v>1</v>
      </c>
      <c r="AI148" s="834" t="b">
        <f t="shared" si="42"/>
        <v>0</v>
      </c>
      <c r="AJ148" s="834" t="b">
        <f t="shared" si="42"/>
        <v>1</v>
      </c>
      <c r="AK148" s="834" t="b">
        <f t="shared" si="42"/>
        <v>1</v>
      </c>
      <c r="AL148" s="834" t="b">
        <f t="shared" si="42"/>
        <v>1</v>
      </c>
      <c r="AM148" s="834" t="b">
        <f t="shared" si="42"/>
        <v>1</v>
      </c>
      <c r="AN148" s="834" t="b">
        <f t="shared" si="42"/>
        <v>1</v>
      </c>
    </row>
    <row r="149" spans="1:40" s="13" customFormat="1" ht="17.25" customHeight="1">
      <c r="A149" s="1183"/>
      <c r="B149" s="774" t="s">
        <v>182</v>
      </c>
      <c r="C149" s="130"/>
      <c r="D149" s="109" t="s">
        <v>265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66"/>
      <c r="AA149" s="466"/>
      <c r="AC149" s="834" t="b">
        <f aca="true" t="shared" si="43" ref="AC149:AN149">ISBLANK(N148)</f>
        <v>1</v>
      </c>
      <c r="AD149" s="834" t="b">
        <f t="shared" si="43"/>
        <v>1</v>
      </c>
      <c r="AE149" s="834" t="b">
        <f t="shared" si="43"/>
        <v>1</v>
      </c>
      <c r="AF149" s="834" t="b">
        <f t="shared" si="43"/>
        <v>1</v>
      </c>
      <c r="AG149" s="834" t="b">
        <f t="shared" si="43"/>
        <v>1</v>
      </c>
      <c r="AH149" s="834" t="b">
        <f t="shared" si="43"/>
        <v>1</v>
      </c>
      <c r="AI149" s="834" t="b">
        <f t="shared" si="43"/>
        <v>1</v>
      </c>
      <c r="AJ149" s="834" t="b">
        <f t="shared" si="43"/>
        <v>1</v>
      </c>
      <c r="AK149" s="834" t="b">
        <f t="shared" si="43"/>
        <v>1</v>
      </c>
      <c r="AL149" s="834" t="b">
        <f t="shared" si="43"/>
        <v>1</v>
      </c>
      <c r="AM149" s="834" t="b">
        <f t="shared" si="43"/>
        <v>1</v>
      </c>
      <c r="AN149" s="834" t="b">
        <f t="shared" si="43"/>
        <v>0</v>
      </c>
    </row>
    <row r="150" spans="1:40" s="13" customFormat="1" ht="17.25" customHeight="1">
      <c r="A150" s="1183"/>
      <c r="B150" s="767" t="s">
        <v>186</v>
      </c>
      <c r="C150" s="119"/>
      <c r="D150" s="109" t="s">
        <v>265</v>
      </c>
      <c r="E150" s="85"/>
      <c r="F150" s="781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66"/>
      <c r="AA150" s="466"/>
      <c r="AC150" s="834" t="b">
        <f aca="true" t="shared" si="44" ref="AC150:AN150">ISBLANK(N124)</f>
        <v>1</v>
      </c>
      <c r="AD150" s="834" t="b">
        <f t="shared" si="44"/>
        <v>1</v>
      </c>
      <c r="AE150" s="834" t="b">
        <f t="shared" si="44"/>
        <v>1</v>
      </c>
      <c r="AF150" s="834" t="b">
        <f t="shared" si="44"/>
        <v>1</v>
      </c>
      <c r="AG150" s="834" t="b">
        <f t="shared" si="44"/>
        <v>1</v>
      </c>
      <c r="AH150" s="834" t="b">
        <f t="shared" si="44"/>
        <v>1</v>
      </c>
      <c r="AI150" s="834" t="b">
        <f t="shared" si="44"/>
        <v>1</v>
      </c>
      <c r="AJ150" s="834" t="b">
        <f t="shared" si="44"/>
        <v>0</v>
      </c>
      <c r="AK150" s="834" t="b">
        <f t="shared" si="44"/>
        <v>1</v>
      </c>
      <c r="AL150" s="834" t="b">
        <f t="shared" si="44"/>
        <v>1</v>
      </c>
      <c r="AM150" s="834" t="b">
        <f t="shared" si="44"/>
        <v>1</v>
      </c>
      <c r="AN150" s="834" t="b">
        <f t="shared" si="44"/>
        <v>1</v>
      </c>
    </row>
    <row r="151" spans="1:40" s="13" customFormat="1" ht="17.25" customHeight="1">
      <c r="A151" s="1183"/>
      <c r="B151" s="778" t="s">
        <v>369</v>
      </c>
      <c r="C151" s="318"/>
      <c r="D151" s="153" t="s">
        <v>265</v>
      </c>
      <c r="E151" s="153"/>
      <c r="F151" s="779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780"/>
      <c r="X151" s="322"/>
      <c r="Y151" s="323">
        <v>14</v>
      </c>
      <c r="Z151" s="466"/>
      <c r="AA151" s="466"/>
      <c r="AC151" s="834"/>
      <c r="AD151" s="834"/>
      <c r="AE151" s="834"/>
      <c r="AF151" s="834"/>
      <c r="AG151" s="834"/>
      <c r="AH151" s="834"/>
      <c r="AI151" s="834"/>
      <c r="AJ151" s="834"/>
      <c r="AK151" s="834"/>
      <c r="AL151" s="834"/>
      <c r="AM151" s="834"/>
      <c r="AN151" s="834"/>
    </row>
    <row r="152" spans="1:40" s="13" customFormat="1" ht="17.25" customHeight="1" thickBot="1">
      <c r="A152" s="1184"/>
      <c r="B152" s="768" t="s">
        <v>433</v>
      </c>
      <c r="C152" s="764"/>
      <c r="D152" s="754"/>
      <c r="E152" s="754"/>
      <c r="F152" s="755"/>
      <c r="G152" s="756">
        <v>3.5</v>
      </c>
      <c r="H152" s="757">
        <f>G152*30</f>
        <v>105</v>
      </c>
      <c r="I152" s="770"/>
      <c r="J152" s="758"/>
      <c r="K152" s="758"/>
      <c r="L152" s="758"/>
      <c r="M152" s="759"/>
      <c r="N152" s="753"/>
      <c r="O152" s="760"/>
      <c r="P152" s="755"/>
      <c r="Q152" s="753"/>
      <c r="R152" s="760"/>
      <c r="S152" s="755"/>
      <c r="T152" s="753"/>
      <c r="U152" s="760"/>
      <c r="V152" s="755"/>
      <c r="W152" s="753"/>
      <c r="X152" s="761"/>
      <c r="Y152" s="775"/>
      <c r="Z152" s="466"/>
      <c r="AA152" s="466"/>
      <c r="AC152" s="834"/>
      <c r="AD152" s="834"/>
      <c r="AE152" s="834"/>
      <c r="AF152" s="834"/>
      <c r="AG152" s="834"/>
      <c r="AH152" s="834"/>
      <c r="AI152" s="834"/>
      <c r="AJ152" s="834"/>
      <c r="AK152" s="834"/>
      <c r="AL152" s="834"/>
      <c r="AM152" s="834"/>
      <c r="AN152" s="834"/>
    </row>
    <row r="153" spans="1:40" s="13" customFormat="1" ht="15.75" customHeight="1" thickBot="1">
      <c r="A153" s="1189" t="s">
        <v>482</v>
      </c>
      <c r="B153" s="1189"/>
      <c r="C153" s="1189"/>
      <c r="D153" s="1189"/>
      <c r="E153" s="1189"/>
      <c r="F153" s="1189"/>
      <c r="G153" s="699">
        <f aca="true" t="shared" si="45" ref="G153:M153">SUM(G117,G123,G131,G137,G141,G147)</f>
        <v>51</v>
      </c>
      <c r="H153" s="699">
        <f t="shared" si="45"/>
        <v>1530</v>
      </c>
      <c r="I153" s="699">
        <f t="shared" si="45"/>
        <v>552</v>
      </c>
      <c r="J153" s="699">
        <f t="shared" si="45"/>
        <v>255</v>
      </c>
      <c r="K153" s="699">
        <f t="shared" si="45"/>
        <v>264</v>
      </c>
      <c r="L153" s="699">
        <f t="shared" si="45"/>
        <v>108</v>
      </c>
      <c r="M153" s="699">
        <f t="shared" si="45"/>
        <v>678</v>
      </c>
      <c r="N153" s="699"/>
      <c r="O153" s="699"/>
      <c r="P153" s="699"/>
      <c r="Q153" s="699"/>
      <c r="R153" s="699"/>
      <c r="S153" s="699"/>
      <c r="T153" s="699">
        <f aca="true" t="shared" si="46" ref="T153:Y153">SUM(T117,T123,T131,T137,T141,T147)</f>
        <v>9</v>
      </c>
      <c r="U153" s="699">
        <f t="shared" si="46"/>
        <v>22</v>
      </c>
      <c r="V153" s="699">
        <f t="shared" si="46"/>
        <v>10</v>
      </c>
      <c r="W153" s="699">
        <f t="shared" si="46"/>
        <v>2</v>
      </c>
      <c r="X153" s="699">
        <f t="shared" si="46"/>
        <v>11</v>
      </c>
      <c r="Y153" s="699">
        <f t="shared" si="46"/>
        <v>14</v>
      </c>
      <c r="Z153" s="734"/>
      <c r="AA153" s="734"/>
      <c r="AC153" s="834"/>
      <c r="AD153" s="834"/>
      <c r="AE153" s="834"/>
      <c r="AF153" s="834"/>
      <c r="AG153" s="834"/>
      <c r="AH153" s="834"/>
      <c r="AI153" s="834"/>
      <c r="AJ153" s="834"/>
      <c r="AK153" s="834"/>
      <c r="AL153" s="834"/>
      <c r="AM153" s="834"/>
      <c r="AN153" s="834"/>
    </row>
    <row r="154" spans="1:40" s="13" customFormat="1" ht="16.5" thickBot="1">
      <c r="A154" s="1172" t="s">
        <v>63</v>
      </c>
      <c r="B154" s="1173"/>
      <c r="C154" s="1173"/>
      <c r="D154" s="1173"/>
      <c r="E154" s="1173"/>
      <c r="F154" s="1173"/>
      <c r="G154" s="719">
        <f aca="true" t="shared" si="47" ref="G154:Y154">G44+G80+G86+G89+G115+G153</f>
        <v>240</v>
      </c>
      <c r="H154" s="719">
        <f t="shared" si="47"/>
        <v>7200</v>
      </c>
      <c r="I154" s="719">
        <f t="shared" si="47"/>
        <v>3110</v>
      </c>
      <c r="J154" s="719">
        <f t="shared" si="47"/>
        <v>1312</v>
      </c>
      <c r="K154" s="719">
        <f t="shared" si="47"/>
        <v>901</v>
      </c>
      <c r="L154" s="719">
        <f t="shared" si="47"/>
        <v>972</v>
      </c>
      <c r="M154" s="719">
        <f t="shared" si="47"/>
        <v>3610</v>
      </c>
      <c r="N154" s="719">
        <f t="shared" si="47"/>
        <v>24</v>
      </c>
      <c r="O154" s="719">
        <f t="shared" si="47"/>
        <v>26</v>
      </c>
      <c r="P154" s="719">
        <f t="shared" si="47"/>
        <v>24</v>
      </c>
      <c r="Q154" s="719">
        <f t="shared" si="47"/>
        <v>23</v>
      </c>
      <c r="R154" s="719">
        <f t="shared" si="47"/>
        <v>23</v>
      </c>
      <c r="S154" s="719">
        <f t="shared" si="47"/>
        <v>23</v>
      </c>
      <c r="T154" s="719">
        <f t="shared" si="47"/>
        <v>23</v>
      </c>
      <c r="U154" s="719">
        <f t="shared" si="47"/>
        <v>24</v>
      </c>
      <c r="V154" s="719">
        <f t="shared" si="47"/>
        <v>24</v>
      </c>
      <c r="W154" s="719">
        <f t="shared" si="47"/>
        <v>17</v>
      </c>
      <c r="X154" s="719">
        <f t="shared" si="47"/>
        <v>21</v>
      </c>
      <c r="Y154" s="719">
        <f t="shared" si="47"/>
        <v>16</v>
      </c>
      <c r="Z154" s="465" t="s">
        <v>34</v>
      </c>
      <c r="AA154" s="738">
        <f>AA11+AA47+AA83+AA92+AA125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174" t="s">
        <v>62</v>
      </c>
      <c r="B155" s="1175"/>
      <c r="C155" s="1175"/>
      <c r="D155" s="1175"/>
      <c r="E155" s="1175"/>
      <c r="F155" s="1175"/>
      <c r="G155" s="1175"/>
      <c r="H155" s="1175"/>
      <c r="I155" s="1175"/>
      <c r="J155" s="1175"/>
      <c r="K155" s="1175"/>
      <c r="L155" s="1175"/>
      <c r="M155" s="1175"/>
      <c r="N155" s="155">
        <f aca="true" t="shared" si="48" ref="N155:Y155">N154</f>
        <v>24</v>
      </c>
      <c r="O155" s="156">
        <f t="shared" si="48"/>
        <v>26</v>
      </c>
      <c r="P155" s="156">
        <f t="shared" si="48"/>
        <v>24</v>
      </c>
      <c r="Q155" s="156">
        <f t="shared" si="48"/>
        <v>23</v>
      </c>
      <c r="R155" s="156">
        <f t="shared" si="48"/>
        <v>23</v>
      </c>
      <c r="S155" s="156">
        <f t="shared" si="48"/>
        <v>23</v>
      </c>
      <c r="T155" s="156">
        <f t="shared" si="48"/>
        <v>23</v>
      </c>
      <c r="U155" s="156">
        <f t="shared" si="48"/>
        <v>24</v>
      </c>
      <c r="V155" s="156">
        <f t="shared" si="48"/>
        <v>24</v>
      </c>
      <c r="W155" s="156">
        <f t="shared" si="48"/>
        <v>17</v>
      </c>
      <c r="X155" s="156">
        <f t="shared" si="48"/>
        <v>21</v>
      </c>
      <c r="Y155" s="170">
        <f t="shared" si="48"/>
        <v>16</v>
      </c>
      <c r="Z155" s="465" t="s">
        <v>35</v>
      </c>
      <c r="AA155" s="738">
        <f>AA12+AA48+AA84+AA93+AA126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147" t="s">
        <v>52</v>
      </c>
      <c r="B156" s="1148"/>
      <c r="C156" s="1148"/>
      <c r="D156" s="1148"/>
      <c r="E156" s="1148"/>
      <c r="F156" s="1148"/>
      <c r="G156" s="1148"/>
      <c r="H156" s="1148"/>
      <c r="I156" s="1148"/>
      <c r="J156" s="1148"/>
      <c r="K156" s="1148"/>
      <c r="L156" s="1148"/>
      <c r="M156" s="1148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65" t="s">
        <v>36</v>
      </c>
      <c r="AA156" s="738">
        <f>AA13+AA49+AA85+AA94+AA127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147" t="s">
        <v>53</v>
      </c>
      <c r="B157" s="1148"/>
      <c r="C157" s="1148"/>
      <c r="D157" s="1148"/>
      <c r="E157" s="1148"/>
      <c r="F157" s="1148"/>
      <c r="G157" s="1148"/>
      <c r="H157" s="1148"/>
      <c r="I157" s="1148"/>
      <c r="J157" s="1148"/>
      <c r="K157" s="1148"/>
      <c r="L157" s="1148"/>
      <c r="M157" s="1148"/>
      <c r="N157" s="159">
        <f>COUNTIF($D11:$D152,"1")</f>
        <v>5</v>
      </c>
      <c r="O157" s="160">
        <f>COUNTIF($D11:$D152,"2а")</f>
        <v>3</v>
      </c>
      <c r="P157" s="783">
        <f>COUNTIF($D11:$D152,"2б")</f>
        <v>2</v>
      </c>
      <c r="Q157" s="159">
        <f>COUNTIF($D11:$D152,"3")</f>
        <v>4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784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784">
        <f>COUNTIF($D11:$D152,"8а")-2</f>
        <v>1</v>
      </c>
      <c r="Y157" s="237">
        <f>COUNTIF($D11:$D152,"8б")-1</f>
        <v>4</v>
      </c>
      <c r="Z157" s="465" t="s">
        <v>37</v>
      </c>
      <c r="AA157" s="738">
        <f>AA14+AA50+AA86+AA95+AA128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147" t="s">
        <v>65</v>
      </c>
      <c r="B158" s="1148"/>
      <c r="C158" s="1148"/>
      <c r="D158" s="1148"/>
      <c r="E158" s="1148"/>
      <c r="F158" s="1148"/>
      <c r="G158" s="1148"/>
      <c r="H158" s="1148"/>
      <c r="I158" s="1148"/>
      <c r="J158" s="1148"/>
      <c r="K158" s="1148"/>
      <c r="L158" s="1148"/>
      <c r="M158" s="1148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65"/>
      <c r="AA158" s="465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147" t="s">
        <v>64</v>
      </c>
      <c r="B159" s="1148"/>
      <c r="C159" s="1148"/>
      <c r="D159" s="1148"/>
      <c r="E159" s="1148"/>
      <c r="F159" s="1148"/>
      <c r="G159" s="1148"/>
      <c r="H159" s="1148"/>
      <c r="I159" s="1148"/>
      <c r="J159" s="1148"/>
      <c r="K159" s="1148"/>
      <c r="L159" s="1148"/>
      <c r="M159" s="1148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726"/>
      <c r="AA159" s="726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163" t="s">
        <v>199</v>
      </c>
      <c r="B160" s="1164"/>
      <c r="C160" s="1164"/>
      <c r="D160" s="1164"/>
      <c r="E160" s="1164"/>
      <c r="F160" s="1164"/>
      <c r="G160" s="1164"/>
      <c r="H160" s="1164"/>
      <c r="I160" s="1164"/>
      <c r="J160" s="1164"/>
      <c r="K160" s="1164"/>
      <c r="L160" s="1164"/>
      <c r="M160" s="1165"/>
      <c r="N160" s="1191">
        <f>AA154</f>
        <v>60</v>
      </c>
      <c r="O160" s="1192"/>
      <c r="P160" s="1193"/>
      <c r="Q160" s="1191">
        <f>AA155</f>
        <v>60</v>
      </c>
      <c r="R160" s="1192"/>
      <c r="S160" s="1193"/>
      <c r="T160" s="1191">
        <f>AA156</f>
        <v>60</v>
      </c>
      <c r="U160" s="1192"/>
      <c r="V160" s="1193"/>
      <c r="W160" s="1191">
        <f>AA157</f>
        <v>60</v>
      </c>
      <c r="X160" s="1192"/>
      <c r="Y160" s="1193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94">
        <f>N160+Q160+T160+W160</f>
        <v>240</v>
      </c>
      <c r="O161" s="1195"/>
      <c r="P161" s="1195"/>
      <c r="Q161" s="1195"/>
      <c r="R161" s="1195"/>
      <c r="S161" s="1195"/>
      <c r="T161" s="1195"/>
      <c r="U161" s="1195"/>
      <c r="V161" s="1195"/>
      <c r="W161" s="1195"/>
      <c r="X161" s="1195"/>
      <c r="Y161" s="1195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703">
        <v>1</v>
      </c>
      <c r="B162" s="852" t="s">
        <v>45</v>
      </c>
      <c r="C162" s="702"/>
      <c r="D162" s="702"/>
      <c r="E162" s="702"/>
      <c r="F162" s="702"/>
      <c r="G162" s="853">
        <f>G163+G164</f>
        <v>13.5</v>
      </c>
      <c r="H162" s="703">
        <f aca="true" t="shared" si="49" ref="H162:M162">H163+H164</f>
        <v>405</v>
      </c>
      <c r="I162" s="703">
        <f t="shared" si="49"/>
        <v>264</v>
      </c>
      <c r="J162" s="703">
        <f t="shared" si="49"/>
        <v>4</v>
      </c>
      <c r="K162" s="703">
        <f t="shared" si="49"/>
        <v>0</v>
      </c>
      <c r="L162" s="703">
        <f t="shared" si="49"/>
        <v>260</v>
      </c>
      <c r="M162" s="703">
        <f t="shared" si="49"/>
        <v>141</v>
      </c>
      <c r="N162" s="704"/>
      <c r="O162" s="704"/>
      <c r="P162" s="705"/>
      <c r="Q162" s="704"/>
      <c r="R162" s="704"/>
      <c r="S162" s="704"/>
      <c r="T162" s="704"/>
      <c r="U162" s="704"/>
      <c r="V162" s="705"/>
      <c r="W162" s="704"/>
      <c r="X162" s="704"/>
      <c r="Y162" s="704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851" t="s">
        <v>438</v>
      </c>
      <c r="B163" s="854" t="s">
        <v>45</v>
      </c>
      <c r="C163" s="706"/>
      <c r="D163" s="855" t="s">
        <v>439</v>
      </c>
      <c r="E163" s="605"/>
      <c r="F163" s="707"/>
      <c r="G163" s="856">
        <v>6.5</v>
      </c>
      <c r="H163" s="708">
        <f>G163*30</f>
        <v>195</v>
      </c>
      <c r="I163" s="709">
        <f>L163+J163</f>
        <v>132</v>
      </c>
      <c r="J163" s="605">
        <v>4</v>
      </c>
      <c r="K163" s="605"/>
      <c r="L163" s="605">
        <v>128</v>
      </c>
      <c r="M163" s="710">
        <f>H163-I163</f>
        <v>63</v>
      </c>
      <c r="N163" s="709">
        <v>4</v>
      </c>
      <c r="O163" s="711">
        <v>4</v>
      </c>
      <c r="P163" s="707">
        <v>4</v>
      </c>
      <c r="Q163" s="709"/>
      <c r="R163" s="711"/>
      <c r="S163" s="707"/>
      <c r="T163" s="709"/>
      <c r="U163" s="711"/>
      <c r="V163" s="707"/>
      <c r="W163" s="709"/>
      <c r="X163" s="712"/>
      <c r="Y163" s="713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851" t="s">
        <v>440</v>
      </c>
      <c r="B164" s="854" t="s">
        <v>45</v>
      </c>
      <c r="C164" s="706"/>
      <c r="D164" s="857" t="s">
        <v>441</v>
      </c>
      <c r="E164" s="605"/>
      <c r="F164" s="707"/>
      <c r="G164" s="858">
        <v>7</v>
      </c>
      <c r="H164" s="708">
        <f>G164*30</f>
        <v>210</v>
      </c>
      <c r="I164" s="709">
        <f>L164+J164</f>
        <v>132</v>
      </c>
      <c r="J164" s="605"/>
      <c r="K164" s="605"/>
      <c r="L164" s="605">
        <v>132</v>
      </c>
      <c r="M164" s="710">
        <f>H164-I164</f>
        <v>78</v>
      </c>
      <c r="N164" s="709"/>
      <c r="O164" s="711"/>
      <c r="P164" s="707"/>
      <c r="Q164" s="709">
        <v>4</v>
      </c>
      <c r="R164" s="711">
        <v>4</v>
      </c>
      <c r="S164" s="707">
        <v>4</v>
      </c>
      <c r="T164" s="709"/>
      <c r="U164" s="711"/>
      <c r="V164" s="707"/>
      <c r="W164" s="709"/>
      <c r="X164" s="712"/>
      <c r="Y164" s="713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851" t="s">
        <v>442</v>
      </c>
      <c r="B165" s="859" t="s">
        <v>45</v>
      </c>
      <c r="C165" s="714"/>
      <c r="D165" s="860" t="s">
        <v>490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715" t="s">
        <v>443</v>
      </c>
      <c r="B166" s="716"/>
      <c r="C166" s="715"/>
      <c r="D166" s="715"/>
      <c r="E166" s="717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  <c r="P166" s="715"/>
      <c r="Q166" s="715"/>
      <c r="R166" s="715"/>
      <c r="S166" s="715"/>
      <c r="T166" s="718"/>
      <c r="U166" s="715"/>
      <c r="V166" s="715"/>
      <c r="W166" s="715"/>
      <c r="X166" s="715"/>
      <c r="Y166" s="71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861" t="s">
        <v>491</v>
      </c>
      <c r="B167" s="862" t="s">
        <v>492</v>
      </c>
      <c r="C167" s="458"/>
      <c r="D167" s="863"/>
      <c r="E167" s="864"/>
      <c r="F167" s="865"/>
      <c r="G167" s="457">
        <f>SUM(G168:G171)</f>
        <v>18</v>
      </c>
      <c r="H167" s="457">
        <f aca="true" t="shared" si="50" ref="H167:M167">SUM(H168:H171)</f>
        <v>540</v>
      </c>
      <c r="I167" s="457">
        <f t="shared" si="50"/>
        <v>294</v>
      </c>
      <c r="J167" s="457">
        <f t="shared" si="50"/>
        <v>0</v>
      </c>
      <c r="K167" s="457">
        <f t="shared" si="50"/>
        <v>0</v>
      </c>
      <c r="L167" s="457">
        <f t="shared" si="50"/>
        <v>294</v>
      </c>
      <c r="M167" s="457">
        <f t="shared" si="50"/>
        <v>246</v>
      </c>
      <c r="N167" s="866"/>
      <c r="O167" s="866"/>
      <c r="P167" s="866"/>
      <c r="Q167" s="866"/>
      <c r="R167" s="866"/>
      <c r="S167" s="866"/>
      <c r="T167" s="245"/>
      <c r="U167" s="245"/>
      <c r="V167" s="245"/>
      <c r="W167" s="245"/>
      <c r="X167" s="867"/>
      <c r="Y167" s="867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493</v>
      </c>
      <c r="C168" s="868">
        <v>2</v>
      </c>
      <c r="D168" s="868">
        <v>1</v>
      </c>
      <c r="E168" s="864"/>
      <c r="F168" s="865"/>
      <c r="G168" s="453">
        <v>6</v>
      </c>
      <c r="H168" s="85">
        <f>G168*30</f>
        <v>180</v>
      </c>
      <c r="I168" s="869">
        <f>J168+K168+L168</f>
        <v>99</v>
      </c>
      <c r="J168" s="85"/>
      <c r="K168" s="85"/>
      <c r="L168" s="85">
        <v>99</v>
      </c>
      <c r="M168" s="870">
        <f>H168-I168</f>
        <v>81</v>
      </c>
      <c r="N168" s="866">
        <v>3</v>
      </c>
      <c r="O168" s="866">
        <v>3</v>
      </c>
      <c r="P168" s="866">
        <v>3</v>
      </c>
      <c r="Q168" s="866"/>
      <c r="R168" s="866"/>
      <c r="S168" s="866"/>
      <c r="T168" s="245"/>
      <c r="U168" s="245"/>
      <c r="V168" s="245"/>
      <c r="W168" s="245"/>
      <c r="X168" s="867"/>
      <c r="Y168" s="867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493</v>
      </c>
      <c r="C169" s="868">
        <v>4</v>
      </c>
      <c r="D169" s="868">
        <v>3</v>
      </c>
      <c r="E169" s="864"/>
      <c r="F169" s="865"/>
      <c r="G169" s="453">
        <v>6</v>
      </c>
      <c r="H169" s="85">
        <f>G169*30</f>
        <v>180</v>
      </c>
      <c r="I169" s="869">
        <f>J169+K169+L169</f>
        <v>99</v>
      </c>
      <c r="J169" s="85"/>
      <c r="K169" s="85"/>
      <c r="L169" s="85">
        <v>99</v>
      </c>
      <c r="M169" s="870">
        <f>H169-I169</f>
        <v>81</v>
      </c>
      <c r="N169" s="866"/>
      <c r="O169" s="866"/>
      <c r="P169" s="866"/>
      <c r="Q169" s="866">
        <v>3</v>
      </c>
      <c r="R169" s="866">
        <v>3</v>
      </c>
      <c r="S169" s="866">
        <v>3</v>
      </c>
      <c r="T169" s="245"/>
      <c r="U169" s="245"/>
      <c r="V169" s="245"/>
      <c r="W169" s="245"/>
      <c r="X169" s="867"/>
      <c r="Y169" s="867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493</v>
      </c>
      <c r="C170" s="868">
        <v>6</v>
      </c>
      <c r="D170" s="868">
        <v>5</v>
      </c>
      <c r="E170" s="864"/>
      <c r="F170" s="865"/>
      <c r="G170" s="453">
        <v>4</v>
      </c>
      <c r="H170" s="85">
        <f>G170*30</f>
        <v>120</v>
      </c>
      <c r="I170" s="869">
        <f>J170+K170+L170</f>
        <v>66</v>
      </c>
      <c r="J170" s="85"/>
      <c r="K170" s="85"/>
      <c r="L170" s="85">
        <v>66</v>
      </c>
      <c r="M170" s="870">
        <f>H170-I170</f>
        <v>54</v>
      </c>
      <c r="N170" s="866"/>
      <c r="O170" s="866"/>
      <c r="P170" s="866"/>
      <c r="Q170" s="866"/>
      <c r="R170" s="866"/>
      <c r="S170" s="866"/>
      <c r="T170" s="245">
        <v>2</v>
      </c>
      <c r="U170" s="245">
        <v>2</v>
      </c>
      <c r="V170" s="245">
        <v>2</v>
      </c>
      <c r="W170" s="245"/>
      <c r="X170" s="867"/>
      <c r="Y170" s="867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493</v>
      </c>
      <c r="C171" s="868">
        <v>7</v>
      </c>
      <c r="D171" s="868"/>
      <c r="E171" s="864"/>
      <c r="F171" s="865"/>
      <c r="G171" s="453">
        <v>2</v>
      </c>
      <c r="H171" s="85">
        <f>G171*30</f>
        <v>60</v>
      </c>
      <c r="I171" s="869">
        <f>J171+K171+L171</f>
        <v>30</v>
      </c>
      <c r="J171" s="85"/>
      <c r="K171" s="85"/>
      <c r="L171" s="85">
        <v>30</v>
      </c>
      <c r="M171" s="870">
        <f>H171-I171</f>
        <v>30</v>
      </c>
      <c r="N171" s="866"/>
      <c r="O171" s="866"/>
      <c r="P171" s="866"/>
      <c r="Q171" s="866"/>
      <c r="R171" s="866"/>
      <c r="S171" s="866"/>
      <c r="T171" s="245"/>
      <c r="U171" s="245"/>
      <c r="V171" s="245"/>
      <c r="W171" s="245">
        <v>2</v>
      </c>
      <c r="X171" s="867"/>
      <c r="Y171" s="867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15.75">
      <c r="A172" s="228"/>
      <c r="I172" s="228"/>
      <c r="J172" s="228"/>
      <c r="K172" s="228"/>
      <c r="L172" s="228"/>
      <c r="M172" s="228"/>
      <c r="N172" s="700"/>
      <c r="O172" s="701"/>
      <c r="P172" s="701"/>
      <c r="Q172" s="701"/>
      <c r="R172" s="701"/>
      <c r="S172" s="701"/>
      <c r="T172" s="701"/>
      <c r="U172" s="701"/>
      <c r="V172" s="701"/>
      <c r="W172" s="701"/>
      <c r="X172" s="701"/>
      <c r="Y172" s="701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2:40" s="13" customFormat="1" ht="15.75" customHeight="1">
      <c r="B173" s="228" t="s">
        <v>195</v>
      </c>
      <c r="C173" s="228"/>
      <c r="D173" s="1159"/>
      <c r="E173" s="1159"/>
      <c r="F173" s="1159"/>
      <c r="G173" s="228"/>
      <c r="H173" s="1161" t="s">
        <v>196</v>
      </c>
      <c r="I173" s="1161"/>
      <c r="J173" s="1161"/>
      <c r="Z173" s="10"/>
      <c r="AA173" s="10"/>
      <c r="AB173" s="2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6:40" s="13" customFormat="1" ht="15.75" customHeight="1">
      <c r="Z174" s="10"/>
      <c r="AA174" s="10"/>
      <c r="AB174" s="1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1:40" s="13" customFormat="1" ht="15.75">
      <c r="A175" s="9"/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B176" s="228" t="s">
        <v>296</v>
      </c>
      <c r="C176" s="228"/>
      <c r="D176" s="243"/>
      <c r="E176" s="256"/>
      <c r="F176" s="256"/>
      <c r="G176" s="228"/>
      <c r="H176" s="257" t="s">
        <v>297</v>
      </c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256" s="13" customFormat="1" ht="15.75">
      <c r="A177" s="229"/>
      <c r="B177" s="290"/>
      <c r="C177" s="290"/>
      <c r="D177" s="290"/>
      <c r="E177" s="290"/>
      <c r="F177" s="290"/>
      <c r="G177" s="290"/>
      <c r="H177" s="290"/>
      <c r="I177" s="290"/>
      <c r="J177" s="290"/>
      <c r="K177" s="290"/>
      <c r="L177" s="290"/>
      <c r="M177" s="290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10"/>
      <c r="AA177" s="10"/>
      <c r="AB177" s="10"/>
      <c r="AC177" s="722"/>
      <c r="AD177" s="722"/>
      <c r="AE177" s="722"/>
      <c r="AF177" s="722"/>
      <c r="AG177" s="722"/>
      <c r="AH177" s="722"/>
      <c r="AI177" s="722"/>
      <c r="AJ177" s="722"/>
      <c r="AK177" s="722"/>
      <c r="AL177" s="722"/>
      <c r="AM177" s="722"/>
      <c r="AN177" s="722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  <c r="IK177" s="10"/>
      <c r="IL177" s="10"/>
      <c r="IM177" s="10"/>
      <c r="IN177" s="10"/>
      <c r="IO177" s="10"/>
      <c r="IP177" s="10"/>
      <c r="IQ177" s="10"/>
      <c r="IR177" s="10"/>
      <c r="IS177" s="10"/>
      <c r="IT177" s="10"/>
      <c r="IU177" s="10"/>
      <c r="IV177" s="10"/>
    </row>
    <row r="178" spans="1:256" s="13" customFormat="1" ht="15.75">
      <c r="A178" s="9"/>
      <c r="C178" s="18"/>
      <c r="D178" s="19"/>
      <c r="E178" s="19"/>
      <c r="F178" s="18"/>
      <c r="G178" s="18"/>
      <c r="H178" s="18"/>
      <c r="Z178" s="10"/>
      <c r="AA178" s="10"/>
      <c r="AB178" s="10"/>
      <c r="AC178" s="722"/>
      <c r="AD178" s="722"/>
      <c r="AE178" s="722"/>
      <c r="AF178" s="722"/>
      <c r="AG178" s="722"/>
      <c r="AH178" s="722"/>
      <c r="AI178" s="722"/>
      <c r="AJ178" s="722"/>
      <c r="AK178" s="722"/>
      <c r="AL178" s="722"/>
      <c r="AM178" s="722"/>
      <c r="AN178" s="72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6.5" customHeight="1">
      <c r="A179" s="9"/>
      <c r="B179" s="357" t="s">
        <v>362</v>
      </c>
      <c r="C179" s="231"/>
      <c r="D179" s="243"/>
      <c r="E179" s="256"/>
      <c r="F179" s="256"/>
      <c r="G179" s="228"/>
      <c r="H179" s="257" t="s">
        <v>297</v>
      </c>
      <c r="I179" s="230"/>
      <c r="J179" s="230"/>
      <c r="K179" s="230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10"/>
      <c r="AA179" s="10"/>
      <c r="AB179" s="10"/>
      <c r="AC179" s="722"/>
      <c r="AD179" s="722"/>
      <c r="AE179" s="722"/>
      <c r="AF179" s="722"/>
      <c r="AG179" s="722"/>
      <c r="AH179" s="722"/>
      <c r="AI179" s="722"/>
      <c r="AJ179" s="722"/>
      <c r="AK179" s="722"/>
      <c r="AL179" s="722"/>
      <c r="AM179" s="722"/>
      <c r="AN179" s="72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5.75">
      <c r="A180" s="9"/>
      <c r="B180" s="10"/>
      <c r="C180" s="11"/>
      <c r="D180" s="12"/>
      <c r="E180" s="12"/>
      <c r="F180" s="11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722"/>
      <c r="AD181" s="722"/>
      <c r="AE181" s="722"/>
      <c r="AF181" s="722"/>
      <c r="AG181" s="722"/>
      <c r="AH181" s="722"/>
      <c r="AI181" s="722"/>
      <c r="AJ181" s="722"/>
      <c r="AK181" s="722"/>
      <c r="AL181" s="722"/>
      <c r="AM181" s="722"/>
      <c r="AN181" s="72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722"/>
      <c r="AD182" s="722"/>
      <c r="AE182" s="722"/>
      <c r="AF182" s="722"/>
      <c r="AG182" s="722"/>
      <c r="AH182" s="722"/>
      <c r="AI182" s="722"/>
      <c r="AJ182" s="722"/>
      <c r="AK182" s="722"/>
      <c r="AL182" s="722"/>
      <c r="AM182" s="722"/>
      <c r="AN182" s="72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</sheetData>
  <sheetProtection selectLockedCells="1" selectUnlockedCells="1"/>
  <mergeCells count="66">
    <mergeCell ref="A44:F44"/>
    <mergeCell ref="A45:Y45"/>
    <mergeCell ref="A9:Y9"/>
    <mergeCell ref="A10:Y10"/>
    <mergeCell ref="AC5:AE5"/>
    <mergeCell ref="AF5:AH5"/>
    <mergeCell ref="C4:C7"/>
    <mergeCell ref="D4:D7"/>
    <mergeCell ref="E4:F4"/>
    <mergeCell ref="I4:I7"/>
    <mergeCell ref="AI5:AK5"/>
    <mergeCell ref="AL5:AN5"/>
    <mergeCell ref="N160:P160"/>
    <mergeCell ref="Q160:S160"/>
    <mergeCell ref="A115:F115"/>
    <mergeCell ref="N161:Y161"/>
    <mergeCell ref="T160:V160"/>
    <mergeCell ref="W160:Y160"/>
    <mergeCell ref="A154:F154"/>
    <mergeCell ref="A155:M155"/>
    <mergeCell ref="A156:M156"/>
    <mergeCell ref="A157:M157"/>
    <mergeCell ref="D173:F173"/>
    <mergeCell ref="H173:J173"/>
    <mergeCell ref="A159:M159"/>
    <mergeCell ref="A160:M160"/>
    <mergeCell ref="A116:Y116"/>
    <mergeCell ref="A91:Y91"/>
    <mergeCell ref="A92:A100"/>
    <mergeCell ref="A158:M158"/>
    <mergeCell ref="A153:F153"/>
    <mergeCell ref="A117:A122"/>
    <mergeCell ref="A147:A152"/>
    <mergeCell ref="A123:A130"/>
    <mergeCell ref="A131:A136"/>
    <mergeCell ref="A137:A140"/>
    <mergeCell ref="N3:P4"/>
    <mergeCell ref="Q3:S4"/>
    <mergeCell ref="A89:F89"/>
    <mergeCell ref="A90:Y90"/>
    <mergeCell ref="A101:A106"/>
    <mergeCell ref="A107:A113"/>
    <mergeCell ref="A80:F80"/>
    <mergeCell ref="A81:Y81"/>
    <mergeCell ref="A86:F86"/>
    <mergeCell ref="A87:Y87"/>
    <mergeCell ref="T3:V4"/>
    <mergeCell ref="W3:Y4"/>
    <mergeCell ref="E5:E7"/>
    <mergeCell ref="F5:F7"/>
    <mergeCell ref="A141:A146"/>
    <mergeCell ref="A1:Y1"/>
    <mergeCell ref="A2:A7"/>
    <mergeCell ref="B2:B7"/>
    <mergeCell ref="C2:F3"/>
    <mergeCell ref="G2:G7"/>
    <mergeCell ref="J5:J7"/>
    <mergeCell ref="K5:K7"/>
    <mergeCell ref="H2:M2"/>
    <mergeCell ref="N2:Y2"/>
    <mergeCell ref="H3:H7"/>
    <mergeCell ref="I3:L3"/>
    <mergeCell ref="M3:M7"/>
    <mergeCell ref="J4:L4"/>
    <mergeCell ref="L5:L7"/>
    <mergeCell ref="N6:Y6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4" max="25" man="1"/>
    <brk id="89" max="25" man="1"/>
    <brk id="130" max="25" man="1"/>
  </rowBreaks>
  <ignoredErrors>
    <ignoredError sqref="J60:M60 J123:K123 G57" formulaRange="1"/>
    <ignoredError sqref="H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2020-04-28T06:13:55Z</cp:lastPrinted>
  <dcterms:created xsi:type="dcterms:W3CDTF">2011-02-06T10:49:14Z</dcterms:created>
  <dcterms:modified xsi:type="dcterms:W3CDTF">2020-10-15T07:18:37Z</dcterms:modified>
  <cp:category/>
  <cp:version/>
  <cp:contentType/>
  <cp:contentStatus/>
</cp:coreProperties>
</file>